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3307DCB2-591F-4794-A5AF-0C3DA72474EB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34" i="1" l="1"/>
  <c r="I33" i="1"/>
  <c r="I25" i="1"/>
  <c r="I61" i="1"/>
  <c r="I59" i="1"/>
  <c r="I54" i="1"/>
  <c r="I51" i="1"/>
  <c r="H65" i="1"/>
  <c r="H64" i="1"/>
  <c r="H63" i="1"/>
  <c r="H61" i="1"/>
  <c r="H60" i="1"/>
  <c r="I60" i="1" s="1"/>
  <c r="H59" i="1"/>
  <c r="H58" i="1"/>
  <c r="I58" i="1" s="1"/>
  <c r="H57" i="1"/>
  <c r="I57" i="1" s="1"/>
  <c r="H56" i="1"/>
  <c r="I56" i="1" s="1"/>
  <c r="H55" i="1"/>
  <c r="H54" i="1"/>
  <c r="H53" i="1"/>
  <c r="I53" i="1" s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32" i="1" l="1"/>
  <c r="I52" i="1"/>
  <c r="H62" i="1"/>
  <c r="I14" i="1"/>
  <c r="I42" i="1"/>
  <c r="I32" i="1"/>
  <c r="H22" i="1"/>
  <c r="H42" i="1"/>
  <c r="H14" i="1"/>
  <c r="H52" i="1"/>
  <c r="I22" i="1"/>
  <c r="I13" i="1" l="1"/>
  <c r="I161" i="1" s="1"/>
  <c r="H13" i="1"/>
  <c r="H161" i="1" s="1"/>
  <c r="C14" i="1" l="1"/>
  <c r="D14" i="1"/>
  <c r="E14" i="1"/>
  <c r="F14" i="1"/>
  <c r="G14" i="1"/>
  <c r="C22" i="1"/>
  <c r="D22" i="1"/>
  <c r="E22" i="1"/>
  <c r="F22" i="1"/>
  <c r="G22" i="1"/>
  <c r="C32" i="1"/>
  <c r="D32" i="1"/>
  <c r="E32" i="1"/>
  <c r="F32" i="1"/>
  <c r="G32" i="1"/>
  <c r="C42" i="1"/>
  <c r="D42" i="1"/>
  <c r="E42" i="1"/>
  <c r="F42" i="1"/>
  <c r="G42" i="1"/>
  <c r="C52" i="1"/>
  <c r="D52" i="1"/>
  <c r="E52" i="1"/>
  <c r="F52" i="1"/>
  <c r="G52" i="1"/>
  <c r="C62" i="1"/>
  <c r="D62" i="1"/>
  <c r="E62" i="1"/>
  <c r="F62" i="1"/>
  <c r="G62" i="1"/>
  <c r="C66" i="1"/>
  <c r="D66" i="1"/>
  <c r="E66" i="1"/>
  <c r="F66" i="1"/>
  <c r="G66" i="1"/>
  <c r="C74" i="1"/>
  <c r="D74" i="1"/>
  <c r="E74" i="1"/>
  <c r="F74" i="1"/>
  <c r="G74" i="1"/>
  <c r="C78" i="1"/>
  <c r="D78" i="1"/>
  <c r="E78" i="1"/>
  <c r="F78" i="1"/>
  <c r="G78" i="1"/>
  <c r="C88" i="1"/>
  <c r="D88" i="1"/>
  <c r="E88" i="1"/>
  <c r="F88" i="1"/>
  <c r="G88" i="1"/>
  <c r="C96" i="1"/>
  <c r="D96" i="1"/>
  <c r="E96" i="1"/>
  <c r="F96" i="1"/>
  <c r="G96" i="1"/>
  <c r="C106" i="1"/>
  <c r="D106" i="1"/>
  <c r="E106" i="1"/>
  <c r="F106" i="1"/>
  <c r="G106" i="1"/>
  <c r="C116" i="1"/>
  <c r="D116" i="1"/>
  <c r="E116" i="1"/>
  <c r="F116" i="1"/>
  <c r="G116" i="1"/>
  <c r="C126" i="1"/>
  <c r="D126" i="1"/>
  <c r="E126" i="1"/>
  <c r="F126" i="1"/>
  <c r="G126" i="1"/>
  <c r="C136" i="1"/>
  <c r="D136" i="1"/>
  <c r="E136" i="1"/>
  <c r="F136" i="1"/>
  <c r="G136" i="1"/>
  <c r="C140" i="1"/>
  <c r="D140" i="1"/>
  <c r="E140" i="1"/>
  <c r="F140" i="1"/>
  <c r="G140" i="1"/>
  <c r="C148" i="1"/>
  <c r="D148" i="1"/>
  <c r="E148" i="1"/>
  <c r="F148" i="1"/>
  <c r="G148" i="1"/>
  <c r="C152" i="1"/>
  <c r="D152" i="1"/>
  <c r="E152" i="1"/>
  <c r="F152" i="1"/>
  <c r="G152" i="1"/>
  <c r="D87" i="1" l="1"/>
  <c r="F13" i="1"/>
  <c r="E13" i="1"/>
  <c r="C13" i="1"/>
  <c r="D13" i="1"/>
  <c r="D161" i="1" s="1"/>
  <c r="G87" i="1"/>
  <c r="F87" i="1"/>
  <c r="C87" i="1"/>
  <c r="E87" i="1"/>
  <c r="G13" i="1"/>
  <c r="C161" i="1" l="1"/>
  <c r="E161" i="1"/>
  <c r="G161" i="1"/>
  <c r="F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<sst xmlns="http://schemas.openxmlformats.org/spreadsheetml/2006/main" count="285" uniqueCount="173">
  <si>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</si>
  <si>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</si>
  <si>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</si>
  <si>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</si>
  <si>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</si>
  <si>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</si>
  <si>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</si>
  <si>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</si>
  <si>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</si>
  <si>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</si>
  <si>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</si>
  <si>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</si>
  <si>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</si>
  <si>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</si>
  <si>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</si>
  <si>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</si>
  <si>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</si>
  <si>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</si>
  <si>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</si>
  <si>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</si>
  <si>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</si>
  <si>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</si>
  <si>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</si>
  <si>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</si>
  <si>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</si>
  <si>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</si>
  <si>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</si>
  <si>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</si>
  <si>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</si>
  <si>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</si>
  <si>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</si>
  <si>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</si>
  <si>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</si>
  <si>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</si>
  <si>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</si>
  <si>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</si>
  <si>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</si>
  <si>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</si>
  <si>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</si>
  <si>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</si>
  <si>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</si>
  <si>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</si>
  <si>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</si>
  <si>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</si>
  <si>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</si>
  <si>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</si>
  <si>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</si>
  <si>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</si>
  <si>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</si>
  <si>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</si>
  <si>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</si>
  <si>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</si>
  <si>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</si>
  <si>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</si>
  <si>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</si>
  <si>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</si>
  <si>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</si>
  <si>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</si>
  <si>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</si>
  <si>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</si>
  <si>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</si>
  <si>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</si>
  <si>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</si>
  <si>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</si>
  <si>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</si>
  <si>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</si>
  <si>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</si>
  <si>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</si>
  <si>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</si>
  <si>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</si>
  <si>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</si>
  <si>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</si>
  <si>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</si>
  <si>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</si>
  <si>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</si>
  <si>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</si>
  <si>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</si>
  <si>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</si>
  <si>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</si>
  <si>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</si>
  <si>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</si>
  <si>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</si>
  <si>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</si>
  <si>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</si>
  <si>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</si>
  <si>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</si>
  <si>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</si>
  <si>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</si>
  <si>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</si>
  <si>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</si>
  <si>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</si>
  <si>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</si>
  <si>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</si>
  <si>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</si>
  <si>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</si>
  <si>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</si>
  <si>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</si>
  <si>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</si>
  <si>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</si>
  <si>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</si>
  <si>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</si>
  <si>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</si>
  <si>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</si>
  <si>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</si>
  <si>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</si>
  <si>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</si>
  <si>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</si>
  <si>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</si>
  <si>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</si>
  <si>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</si>
  <si>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</si>
  <si>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</si>
  <si>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</si>
  <si>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</si>
  <si>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</si>
  <si>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</si>
  <si>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</si>
  <si>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</si>
  <si>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</si>
  <si>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</si>
  <si>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</si>
  <si>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</si>
  <si>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</si>
  <si>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</si>
  <si>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</si>
  <si>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</si>
  <si>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</si>
  <si>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</si>
  <si>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</si>
  <si>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</si>
  <si>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</si>
  <si>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</si>
  <si>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</si>
  <si>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</si>
  <si>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</si>
  <si>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</si>
  <si>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</si>
  <si>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</si>
  <si>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</si>
  <si>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</si>
  <si>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</si>
  <si>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</si>
  <si>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</si>
  <si>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</si>
  <si>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</si>
  <si>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</si>
  <si>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</si>
  <si>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</si>
  <si>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</si>
  <si>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</si>
  <si>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</si>
  <si>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</si>
  <si>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</si>
  <si>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</si>
  <si>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</si>
  <si>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</si>
  <si>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</si>
  <si>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</si>
  <si>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</si>
  <si>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</si>
  <si>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</si>
  <si>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</si>
  <si>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</si>
  <si>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</si>
  <si>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</si>
  <si>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</si>
  <si>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</si>
  <si>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</si>
  <si>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</si>
  <si>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</si>
  <si>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 xml:space="preserve"> </t>
  </si>
  <si>
    <t>Ejercicio 2025</t>
  </si>
  <si>
    <t>Correspondiente del 01 de enero al 30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</si>
</sst>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tabSelected="1" workbookViewId="0">
      <selection activeCell="B34" sqref="B3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172</v>
      </c>
      <c r="B3" s="24"/>
      <c r="C3" s="25" t="s">
        <v>4</v>
      </c>
      <c r="D3" s="27">
        <v>2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2:2" x14ac:dyDescent="0.2">
      <c r="B19" s="72" t="s">
        <v>164</v>
      </c>
    </row>
    <row r="20" spans="2:2" x14ac:dyDescent="0.2">
      <c r="B20" s="72" t="s">
        <v>165</v>
      </c>
    </row>
    <row r="21" spans="2:2" x14ac:dyDescent="0.2">
      <c r="B21" s="72" t="s">
        <v>166</v>
      </c>
    </row>
    <row r="25" spans="2:2" x14ac:dyDescent="0.2">
      <c r="B25" s="72" t="s">
        <v>167</v>
      </c>
    </row>
    <row r="26" spans="2:2" x14ac:dyDescent="0.2">
      <c r="B26" s="72" t="s">
        <v>168</v>
      </c>
    </row>
    <row r="27" spans="2:2" x14ac:dyDescent="0.2">
      <c r="B27" s="72" t="s">
        <v>169</v>
      </c>
    </row>
    <row r="28" spans="2:2" x14ac:dyDescent="0.2">
      <c r="B28" s="7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156</v>
      </c>
    </row>
    <row r="13" spans="1:6" x14ac:dyDescent="0.2">
      <c r="C13" s="43" t="s">
        <v>157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6"/>
  <sheetViews>
    <sheetView showGridLines="0" zoomScaleNormal="100" workbookViewId="0">
      <selection activeCell="I55" sqref="I5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11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11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11" x14ac:dyDescent="0.2">
      <c r="B5" s="43" t="s">
        <v>25</v>
      </c>
    </row>
    <row r="6" spans="1:11" x14ac:dyDescent="0.2">
      <c r="B6" s="81">
        <f>B1</f>
        <v>0</v>
      </c>
      <c r="C6" s="81"/>
      <c r="D6" s="81"/>
      <c r="E6" s="81"/>
      <c r="F6" s="81"/>
      <c r="G6" s="81"/>
      <c r="H6" s="81"/>
      <c r="I6" s="81"/>
    </row>
    <row r="7" spans="1:11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11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11" x14ac:dyDescent="0.2">
      <c r="B9" s="76" t="str">
        <f>B3</f>
        <v>Correspondiente del 01 de enero al 30 de junio de 2025.</v>
      </c>
      <c r="C9" s="76"/>
      <c r="D9" s="76"/>
      <c r="E9" s="76"/>
      <c r="F9" s="76"/>
      <c r="G9" s="76"/>
      <c r="H9" s="76"/>
      <c r="I9" s="76"/>
    </row>
    <row r="10" spans="1:11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11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3">
        <f>+C14+C22+C32+C42+C52+C62+C66+C74+C78</f>
        <v>13413035</v>
      </c>
      <c r="D13" s="3">
        <f>+D14+D22+D32+D42+D52+D62+D66+D74+D78</f>
        <v>1701915.78</v>
      </c>
      <c r="E13" s="3">
        <f>+E14+E22+E32+E42+E52+E62+E66+E74+E78</f>
        <v>32017.11</v>
      </c>
      <c r="F13" s="3">
        <f t="shared" ref="F13:H13" si="0">+F14+F22+F32+F42+F52+F62+F66+F74+F78</f>
        <v>0</v>
      </c>
      <c r="G13" s="3">
        <f t="shared" si="0"/>
        <v>0</v>
      </c>
      <c r="H13" s="3">
        <f t="shared" si="0"/>
        <v>1669898.67</v>
      </c>
      <c r="I13" s="3">
        <f t="shared" ref="I13" si="1">+I14+I22+I32+I42+I52+I62+I66+I74+I78</f>
        <v>15082933.67</v>
      </c>
    </row>
    <row r="14" spans="1:11" x14ac:dyDescent="0.2">
      <c r="B14" s="17" t="s">
        <v>39</v>
      </c>
      <c r="C14" s="3">
        <f>SUM(C15:C21)</f>
        <v>10542274.41</v>
      </c>
      <c r="D14" s="3">
        <f>SUM(D15:D21)</f>
        <v>210069.2</v>
      </c>
      <c r="E14" s="3">
        <f t="shared" ref="E14:H14" si="2">SUM(E15:E21)</f>
        <v>0</v>
      </c>
      <c r="F14" s="3">
        <f t="shared" si="2"/>
        <v>0</v>
      </c>
      <c r="G14" s="3">
        <f t="shared" si="2"/>
        <v>0</v>
      </c>
      <c r="H14" s="3">
        <f t="shared" si="2"/>
        <v>210069.2</v>
      </c>
      <c r="I14" s="3">
        <f>SUM(I15:I21)</f>
        <v>10752343.609999999</v>
      </c>
    </row>
    <row r="15" spans="1:11" x14ac:dyDescent="0.2">
      <c r="B15" s="16" t="s">
        <v>40</v>
      </c>
      <c r="C15" s="4">
        <v>7362297.8700000001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+C15-H15</f>
        <v>7362297.8700000001</v>
      </c>
      <c r="K15" s="71"/>
    </row>
    <row r="16" spans="1:11" x14ac:dyDescent="0.2">
      <c r="B16" s="16" t="s">
        <v>41</v>
      </c>
      <c r="C16" s="4">
        <v>158208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5" si="3">+D16+F16-E16-G16</f>
        <v>0</v>
      </c>
      <c r="I16" s="4">
        <f t="shared" ref="I16:I61" si="4">+C16-H16</f>
        <v>158208</v>
      </c>
      <c r="K16" s="1" t="s">
        <v>170</v>
      </c>
    </row>
    <row r="17" spans="2:9" x14ac:dyDescent="0.2">
      <c r="B17" s="16" t="s">
        <v>42</v>
      </c>
      <c r="C17" s="4">
        <v>2988516.2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4"/>
        <v>2988516.2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4"/>
        <v>0</v>
      </c>
    </row>
    <row r="19" spans="2:9" x14ac:dyDescent="0.2">
      <c r="B19" s="16" t="s">
        <v>44</v>
      </c>
      <c r="C19" s="4">
        <v>33252.339999999997</v>
      </c>
      <c r="D19" s="4">
        <v>210069.2</v>
      </c>
      <c r="E19" s="4">
        <v>0</v>
      </c>
      <c r="F19" s="4">
        <v>0</v>
      </c>
      <c r="G19" s="4">
        <v>0</v>
      </c>
      <c r="H19" s="4">
        <f t="shared" si="3"/>
        <v>210069.2</v>
      </c>
      <c r="I19" s="4">
        <f>+C19+H19</f>
        <v>243321.54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4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4"/>
        <v>0</v>
      </c>
    </row>
    <row r="22" spans="2:9" x14ac:dyDescent="0.2">
      <c r="B22" s="17" t="s">
        <v>47</v>
      </c>
      <c r="C22" s="3">
        <f>SUM(C23:C31)</f>
        <v>1239862.7</v>
      </c>
      <c r="D22" s="3">
        <f t="shared" ref="D22:H22" si="5">SUM(D23:D31)</f>
        <v>6599.99</v>
      </c>
      <c r="E22" s="3">
        <f t="shared" si="5"/>
        <v>12000</v>
      </c>
      <c r="F22" s="3">
        <f t="shared" si="5"/>
        <v>0</v>
      </c>
      <c r="G22" s="3">
        <f t="shared" si="5"/>
        <v>0</v>
      </c>
      <c r="H22" s="3">
        <f t="shared" si="5"/>
        <v>-5400.01</v>
      </c>
      <c r="I22" s="3">
        <f>SUM(I23:I31)</f>
        <v>1234462.69</v>
      </c>
    </row>
    <row r="23" spans="2:9" x14ac:dyDescent="0.2">
      <c r="B23" s="16" t="s">
        <v>48</v>
      </c>
      <c r="C23" s="4">
        <v>536672.19999999995</v>
      </c>
      <c r="D23" s="4">
        <v>0</v>
      </c>
      <c r="E23" s="4">
        <v>8000</v>
      </c>
      <c r="F23" s="4">
        <v>0</v>
      </c>
      <c r="G23" s="4">
        <v>0</v>
      </c>
      <c r="H23" s="4">
        <f t="shared" si="3"/>
        <v>-8000</v>
      </c>
      <c r="I23" s="4">
        <f>+C23+H23</f>
        <v>528672.19999999995</v>
      </c>
    </row>
    <row r="24" spans="2:9" x14ac:dyDescent="0.2">
      <c r="B24" s="16" t="s">
        <v>49</v>
      </c>
      <c r="C24" s="4">
        <v>69000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ref="I24:I31" si="6">+C24+H24</f>
        <v>69000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6"/>
        <v>0</v>
      </c>
    </row>
    <row r="26" spans="2:9" x14ac:dyDescent="0.2">
      <c r="B26" s="16" t="s">
        <v>51</v>
      </c>
      <c r="C26" s="4">
        <v>30906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6"/>
        <v>30906</v>
      </c>
    </row>
    <row r="27" spans="2:9" x14ac:dyDescent="0.2">
      <c r="B27" s="16" t="s">
        <v>52</v>
      </c>
      <c r="C27" s="4">
        <v>53000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6"/>
        <v>53000</v>
      </c>
    </row>
    <row r="28" spans="2:9" x14ac:dyDescent="0.2">
      <c r="B28" s="16" t="s">
        <v>53</v>
      </c>
      <c r="C28" s="4">
        <v>376600</v>
      </c>
      <c r="D28" s="4">
        <v>0</v>
      </c>
      <c r="E28" s="4">
        <v>4000</v>
      </c>
      <c r="F28" s="4">
        <v>0</v>
      </c>
      <c r="G28" s="4">
        <v>0</v>
      </c>
      <c r="H28" s="4">
        <f t="shared" si="3"/>
        <v>-4000</v>
      </c>
      <c r="I28" s="4">
        <f t="shared" si="6"/>
        <v>372600</v>
      </c>
    </row>
    <row r="29" spans="2:9" x14ac:dyDescent="0.2">
      <c r="B29" s="16" t="s">
        <v>54</v>
      </c>
      <c r="C29" s="4">
        <v>20000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6"/>
        <v>20000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6"/>
        <v>0</v>
      </c>
    </row>
    <row r="31" spans="2:9" x14ac:dyDescent="0.2">
      <c r="B31" s="16" t="s">
        <v>56</v>
      </c>
      <c r="C31" s="4">
        <v>153684.5</v>
      </c>
      <c r="D31" s="4">
        <v>6599.99</v>
      </c>
      <c r="E31" s="4">
        <v>0</v>
      </c>
      <c r="F31" s="4">
        <v>0</v>
      </c>
      <c r="G31" s="4">
        <v>0</v>
      </c>
      <c r="H31" s="4">
        <f t="shared" si="3"/>
        <v>6599.99</v>
      </c>
      <c r="I31" s="4">
        <f t="shared" si="6"/>
        <v>160284.49</v>
      </c>
    </row>
    <row r="32" spans="2:9" x14ac:dyDescent="0.2">
      <c r="B32" s="17" t="s">
        <v>57</v>
      </c>
      <c r="C32" s="3">
        <f>SUM(C33:C41)</f>
        <v>1308397.8900000001</v>
      </c>
      <c r="D32" s="3">
        <f t="shared" ref="D32:I32" si="7">SUM(D33:D41)</f>
        <v>871745.59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871745.59</v>
      </c>
      <c r="I32" s="3">
        <f t="shared" si="7"/>
        <v>2180143.48</v>
      </c>
    </row>
    <row r="33" spans="2:9" x14ac:dyDescent="0.2">
      <c r="B33" s="16" t="s">
        <v>58</v>
      </c>
      <c r="C33" s="4">
        <v>254520</v>
      </c>
      <c r="D33" s="4">
        <v>3607.3</v>
      </c>
      <c r="E33" s="4">
        <v>0</v>
      </c>
      <c r="F33" s="4">
        <v>0</v>
      </c>
      <c r="G33" s="4">
        <v>0</v>
      </c>
      <c r="H33" s="4">
        <f t="shared" si="3"/>
        <v>3607.3</v>
      </c>
      <c r="I33" s="4">
        <f>+C33+D33</f>
        <v>258127.3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ref="I34" si="8">+C34+D34</f>
        <v>30900</v>
      </c>
    </row>
    <row r="35" spans="2:9" x14ac:dyDescent="0.2">
      <c r="B35" s="16" t="s">
        <v>60</v>
      </c>
      <c r="C35" s="4">
        <v>6500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>+C35+H35</f>
        <v>6500</v>
      </c>
    </row>
    <row r="36" spans="2:9" x14ac:dyDescent="0.2">
      <c r="B36" s="16" t="s">
        <v>61</v>
      </c>
      <c r="C36" s="4">
        <v>152380</v>
      </c>
      <c r="D36" s="4">
        <v>7516.35</v>
      </c>
      <c r="E36" s="4">
        <v>0</v>
      </c>
      <c r="F36" s="4">
        <v>0</v>
      </c>
      <c r="G36" s="4">
        <v>0</v>
      </c>
      <c r="H36" s="4">
        <f t="shared" si="3"/>
        <v>7516.35</v>
      </c>
      <c r="I36" s="4">
        <f t="shared" ref="I36:I41" si="9">+C36+H36</f>
        <v>159896.35</v>
      </c>
    </row>
    <row r="37" spans="2:9" x14ac:dyDescent="0.2">
      <c r="B37" s="16" t="s">
        <v>62</v>
      </c>
      <c r="C37" s="4">
        <v>373060</v>
      </c>
      <c r="D37" s="4">
        <v>230621.94</v>
      </c>
      <c r="E37" s="4">
        <v>0</v>
      </c>
      <c r="F37" s="4">
        <v>0</v>
      </c>
      <c r="G37" s="4">
        <v>0</v>
      </c>
      <c r="H37" s="4">
        <f t="shared" si="3"/>
        <v>230621.94</v>
      </c>
      <c r="I37" s="4">
        <f t="shared" si="9"/>
        <v>603681.93999999994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9"/>
        <v>29355</v>
      </c>
    </row>
    <row r="39" spans="2:9" x14ac:dyDescent="0.2">
      <c r="B39" s="16" t="s">
        <v>64</v>
      </c>
      <c r="C39" s="4">
        <v>7450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9"/>
        <v>7450</v>
      </c>
    </row>
    <row r="40" spans="2:9" x14ac:dyDescent="0.2">
      <c r="B40" s="16" t="s">
        <v>65</v>
      </c>
      <c r="C40" s="4">
        <v>195472.3</v>
      </c>
      <c r="D40" s="4">
        <v>630000</v>
      </c>
      <c r="E40" s="4">
        <v>0</v>
      </c>
      <c r="F40" s="4">
        <v>0</v>
      </c>
      <c r="G40" s="4">
        <v>0</v>
      </c>
      <c r="H40" s="4">
        <f t="shared" si="3"/>
        <v>630000</v>
      </c>
      <c r="I40" s="4">
        <f t="shared" si="9"/>
        <v>825472.3</v>
      </c>
    </row>
    <row r="41" spans="2:9" x14ac:dyDescent="0.2">
      <c r="B41" s="16" t="s">
        <v>66</v>
      </c>
      <c r="C41" s="4">
        <v>258760.59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9"/>
        <v>258760.59</v>
      </c>
    </row>
    <row r="42" spans="2:9" x14ac:dyDescent="0.2">
      <c r="B42" s="17" t="s">
        <v>67</v>
      </c>
      <c r="C42" s="3">
        <f>SUM(C43:C51)</f>
        <v>140000</v>
      </c>
      <c r="D42" s="3">
        <f t="shared" ref="D42:H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>SUM(I43:I51)</f>
        <v>140000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4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4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4"/>
        <v>0</v>
      </c>
    </row>
    <row r="46" spans="2:9" x14ac:dyDescent="0.2">
      <c r="B46" s="16" t="s">
        <v>71</v>
      </c>
      <c r="C46" s="4">
        <v>140000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>+C46+H46</f>
        <v>140000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4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4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4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4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4"/>
        <v>0</v>
      </c>
    </row>
    <row r="52" spans="2:9" x14ac:dyDescent="0.2">
      <c r="B52" s="17" t="s">
        <v>77</v>
      </c>
      <c r="C52" s="3">
        <f>SUM(C53:C61)</f>
        <v>182500</v>
      </c>
      <c r="D52" s="3">
        <f t="shared" ref="D52:H52" si="11">SUM(D53:D61)</f>
        <v>613501</v>
      </c>
      <c r="E52" s="3">
        <f t="shared" si="11"/>
        <v>20017.11</v>
      </c>
      <c r="F52" s="3">
        <f t="shared" si="11"/>
        <v>0</v>
      </c>
      <c r="G52" s="3">
        <f t="shared" si="11"/>
        <v>0</v>
      </c>
      <c r="H52" s="3">
        <f t="shared" si="11"/>
        <v>593483.89</v>
      </c>
      <c r="I52" s="3">
        <f>SUM(I53:I61)</f>
        <v>775983.89</v>
      </c>
    </row>
    <row r="53" spans="2:9" x14ac:dyDescent="0.2">
      <c r="B53" s="16" t="s">
        <v>78</v>
      </c>
      <c r="C53" s="4">
        <v>32500</v>
      </c>
      <c r="D53" s="4">
        <v>12500</v>
      </c>
      <c r="E53" s="4">
        <v>0</v>
      </c>
      <c r="F53" s="4">
        <v>0</v>
      </c>
      <c r="G53" s="4">
        <v>0</v>
      </c>
      <c r="H53" s="4">
        <f t="shared" si="3"/>
        <v>12500</v>
      </c>
      <c r="I53" s="4">
        <f>+C53+H53</f>
        <v>45000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4"/>
        <v>0</v>
      </c>
    </row>
    <row r="55" spans="2:9" x14ac:dyDescent="0.2">
      <c r="B55" s="16" t="s">
        <v>80</v>
      </c>
      <c r="C55" s="4">
        <v>150000</v>
      </c>
      <c r="D55" s="4">
        <v>0</v>
      </c>
      <c r="E55" s="4">
        <v>20017.11</v>
      </c>
      <c r="F55" s="4">
        <v>0</v>
      </c>
      <c r="G55" s="4">
        <v>0</v>
      </c>
      <c r="H55" s="4">
        <f t="shared" si="3"/>
        <v>-20017.11</v>
      </c>
      <c r="I55" s="4">
        <f t="shared" ref="I55" si="12">+C55+H55</f>
        <v>129982.89</v>
      </c>
    </row>
    <row r="56" spans="2:9" x14ac:dyDescent="0.2">
      <c r="B56" s="16" t="s">
        <v>81</v>
      </c>
      <c r="C56" s="4">
        <v>0</v>
      </c>
      <c r="D56" s="4">
        <v>601001</v>
      </c>
      <c r="E56" s="4">
        <v>0</v>
      </c>
      <c r="F56" s="4">
        <v>0</v>
      </c>
      <c r="G56" s="4">
        <v>0</v>
      </c>
      <c r="H56" s="4">
        <f t="shared" si="3"/>
        <v>601001</v>
      </c>
      <c r="I56" s="4">
        <f>+C56+H56</f>
        <v>601001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4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4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4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4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4"/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H62" si="13">+D63+D64+D65</f>
        <v>0</v>
      </c>
      <c r="E62" s="3">
        <f t="shared" si="13"/>
        <v>0</v>
      </c>
      <c r="F62" s="3">
        <f t="shared" si="13"/>
        <v>0</v>
      </c>
      <c r="G62" s="3">
        <f t="shared" si="13"/>
        <v>0</v>
      </c>
      <c r="H62" s="3">
        <f t="shared" si="13"/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4">SUM(D67:D73)</f>
        <v>0</v>
      </c>
      <c r="E66" s="3">
        <f t="shared" si="14"/>
        <v>0</v>
      </c>
      <c r="F66" s="3">
        <f t="shared" si="14"/>
        <v>0</v>
      </c>
      <c r="G66" s="3">
        <f t="shared" si="14"/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G74" si="15">+D75+D76+D77</f>
        <v>0</v>
      </c>
      <c r="E74" s="3">
        <f t="shared" si="15"/>
        <v>0</v>
      </c>
      <c r="F74" s="3">
        <f t="shared" si="15"/>
        <v>0</v>
      </c>
      <c r="G74" s="3">
        <f t="shared" si="15"/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6">SUM(D79:D85)</f>
        <v>0</v>
      </c>
      <c r="E78" s="3">
        <f t="shared" si="16"/>
        <v>0</v>
      </c>
      <c r="F78" s="3">
        <f t="shared" si="16"/>
        <v>0</v>
      </c>
      <c r="G78" s="3">
        <f t="shared" si="16"/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G87" si="17">+D88+D96+D106+D116+D126+D136+D140+D148+D152</f>
        <v>0</v>
      </c>
      <c r="E87" s="3">
        <f t="shared" si="17"/>
        <v>0</v>
      </c>
      <c r="F87" s="3">
        <f t="shared" si="17"/>
        <v>0</v>
      </c>
      <c r="G87" s="3">
        <f t="shared" si="17"/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G88" si="18">SUM(D89:D95)</f>
        <v>0</v>
      </c>
      <c r="E88" s="3">
        <f t="shared" si="18"/>
        <v>0</v>
      </c>
      <c r="F88" s="3">
        <f t="shared" si="18"/>
        <v>0</v>
      </c>
      <c r="G88" s="3">
        <f t="shared" si="18"/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G96" si="19">SUM(D97:D105)</f>
        <v>0</v>
      </c>
      <c r="E96" s="3">
        <f t="shared" si="19"/>
        <v>0</v>
      </c>
      <c r="F96" s="3">
        <f t="shared" si="19"/>
        <v>0</v>
      </c>
      <c r="G96" s="3">
        <f t="shared" si="19"/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G106" si="20">SUM(D107:D115)</f>
        <v>0</v>
      </c>
      <c r="E106" s="3">
        <f t="shared" si="20"/>
        <v>0</v>
      </c>
      <c r="F106" s="3">
        <f t="shared" si="20"/>
        <v>0</v>
      </c>
      <c r="G106" s="3">
        <f t="shared" si="20"/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1">SUM(D117:D125)</f>
        <v>0</v>
      </c>
      <c r="E116" s="3">
        <f t="shared" si="21"/>
        <v>0</v>
      </c>
      <c r="F116" s="3">
        <f t="shared" si="21"/>
        <v>0</v>
      </c>
      <c r="G116" s="3">
        <f t="shared" si="21"/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G126" si="22">SUM(D127:D135)</f>
        <v>0</v>
      </c>
      <c r="E126" s="3">
        <f t="shared" si="22"/>
        <v>0</v>
      </c>
      <c r="F126" s="3">
        <f t="shared" si="22"/>
        <v>0</v>
      </c>
      <c r="G126" s="3">
        <f t="shared" si="22"/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G136" si="23">+D137+D138+D139</f>
        <v>0</v>
      </c>
      <c r="E136" s="3">
        <f t="shared" si="23"/>
        <v>0</v>
      </c>
      <c r="F136" s="3">
        <f t="shared" si="23"/>
        <v>0</v>
      </c>
      <c r="G136" s="3">
        <f t="shared" si="23"/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4">SUM(D141:D147)</f>
        <v>0</v>
      </c>
      <c r="E140" s="3">
        <f t="shared" si="24"/>
        <v>0</v>
      </c>
      <c r="F140" s="3">
        <f t="shared" si="24"/>
        <v>0</v>
      </c>
      <c r="G140" s="3">
        <f t="shared" si="24"/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G148" si="25">+D149+D150+D151</f>
        <v>0</v>
      </c>
      <c r="E148" s="3">
        <f t="shared" si="25"/>
        <v>0</v>
      </c>
      <c r="F148" s="3">
        <f t="shared" si="25"/>
        <v>0</v>
      </c>
      <c r="G148" s="3">
        <f t="shared" si="25"/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6">SUM(D153:D159)</f>
        <v>0</v>
      </c>
      <c r="E152" s="3">
        <f t="shared" si="26"/>
        <v>0</v>
      </c>
      <c r="F152" s="3">
        <f t="shared" si="26"/>
        <v>0</v>
      </c>
      <c r="G152" s="3">
        <f t="shared" si="26"/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13413035</v>
      </c>
      <c r="D161" s="6">
        <f t="shared" ref="D161:I161" si="27">+D13+D87</f>
        <v>1701915.78</v>
      </c>
      <c r="E161" s="6">
        <f t="shared" si="27"/>
        <v>32017.11</v>
      </c>
      <c r="F161" s="6">
        <f t="shared" si="27"/>
        <v>0</v>
      </c>
      <c r="G161" s="6">
        <f t="shared" si="27"/>
        <v>0</v>
      </c>
      <c r="H161" s="6">
        <f t="shared" si="27"/>
        <v>1669898.67</v>
      </c>
      <c r="I161" s="6">
        <f t="shared" si="27"/>
        <v>15082933.67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155</v>
      </c>
      <c r="H166" s="71"/>
    </row>
  </sheetData>
  <protectedRanges>
    <protectedRange sqref="C87:G87 C13:I13" name="Rango1_2"/>
    <protectedRange sqref="H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6" ht="12" thickBot="1" x14ac:dyDescent="0.25">
      <c r="C5" s="43" t="s">
        <v>113</v>
      </c>
    </row>
    <row r="6" spans="1:6" x14ac:dyDescent="0.2">
      <c r="B6" s="84">
        <f>B1</f>
        <v>0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171</v>
      </c>
      <c r="C8" s="91"/>
      <c r="D8" s="91"/>
      <c r="E8" s="91"/>
      <c r="F8" s="92"/>
    </row>
    <row r="9" spans="1:6" ht="22.5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43" t="s">
        <v>158</v>
      </c>
    </row>
    <row r="37" spans="3:3" x14ac:dyDescent="0.2">
      <c r="C37" s="1" t="s">
        <v>151</v>
      </c>
    </row>
    <row r="38" spans="3:3" x14ac:dyDescent="0.2">
      <c r="C38" s="1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22" spans="3:3" x14ac:dyDescent="0.2">
      <c r="C22" s="43" t="s">
        <v>159</v>
      </c>
    </row>
    <row r="23" spans="3:3" x14ac:dyDescent="0.2">
      <c r="C23" s="43" t="s">
        <v>160</v>
      </c>
    </row>
    <row r="32" spans="3:3" x14ac:dyDescent="0.2">
      <c r="C32" s="1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21" spans="3:3" x14ac:dyDescent="0.2">
      <c r="C21" s="43" t="s">
        <v>161</v>
      </c>
    </row>
    <row r="22" spans="3:3" x14ac:dyDescent="0.2">
      <c r="C22" s="43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workbookViewId="0"/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junio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20" spans="3:3" x14ac:dyDescent="0.2">
      <c r="C20" s="43" t="s">
        <v>163</v>
      </c>
    </row>
    <row r="21" spans="3:3" x14ac:dyDescent="0.2">
      <c r="C21" s="4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2024-03-15T21:50:03Z</dcterms:created>
  <dcterms:modified xsi:type="dcterms:W3CDTF">2025-07-22T15:43:22Z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