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3016" windowHeight="10572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D26" i="1"/>
  <c r="G161" i="1"/>
  <c r="F161" i="1"/>
  <c r="E161" i="1"/>
  <c r="I152" i="1"/>
  <c r="H152" i="1"/>
  <c r="G152" i="1"/>
  <c r="F152" i="1"/>
  <c r="E152" i="1"/>
  <c r="D152" i="1"/>
  <c r="I148" i="1"/>
  <c r="H148" i="1"/>
  <c r="G148" i="1"/>
  <c r="F148" i="1"/>
  <c r="E148" i="1"/>
  <c r="D148" i="1"/>
  <c r="I140" i="1"/>
  <c r="H140" i="1"/>
  <c r="G140" i="1"/>
  <c r="F140" i="1"/>
  <c r="E140" i="1"/>
  <c r="D140" i="1"/>
  <c r="I136" i="1"/>
  <c r="H136" i="1"/>
  <c r="G136" i="1"/>
  <c r="F136" i="1"/>
  <c r="E136" i="1"/>
  <c r="D136" i="1"/>
  <c r="I126" i="1"/>
  <c r="H126" i="1"/>
  <c r="G126" i="1"/>
  <c r="F126" i="1"/>
  <c r="E126" i="1"/>
  <c r="D126" i="1"/>
  <c r="I116" i="1"/>
  <c r="H116" i="1"/>
  <c r="G116" i="1"/>
  <c r="F116" i="1"/>
  <c r="E116" i="1"/>
  <c r="D116" i="1"/>
  <c r="I106" i="1"/>
  <c r="H106" i="1"/>
  <c r="G106" i="1"/>
  <c r="F106" i="1"/>
  <c r="E106" i="1"/>
  <c r="D106" i="1"/>
  <c r="I96" i="1"/>
  <c r="H96" i="1"/>
  <c r="G96" i="1"/>
  <c r="F96" i="1"/>
  <c r="E96" i="1"/>
  <c r="D96" i="1"/>
  <c r="I88" i="1"/>
  <c r="H88" i="1"/>
  <c r="G88" i="1"/>
  <c r="F88" i="1"/>
  <c r="E88" i="1"/>
  <c r="D88" i="1"/>
  <c r="I87" i="1"/>
  <c r="H87" i="1"/>
  <c r="I78" i="1"/>
  <c r="H78" i="1"/>
  <c r="G78" i="1"/>
  <c r="F78" i="1"/>
  <c r="E78" i="1"/>
  <c r="D78" i="1"/>
  <c r="I74" i="1"/>
  <c r="H74" i="1"/>
  <c r="G74" i="1"/>
  <c r="F74" i="1"/>
  <c r="E74" i="1"/>
  <c r="D74" i="1"/>
  <c r="I66" i="1"/>
  <c r="H66" i="1"/>
  <c r="G66" i="1"/>
  <c r="F66" i="1"/>
  <c r="E66" i="1"/>
  <c r="D66" i="1"/>
  <c r="I62" i="1"/>
  <c r="H62" i="1"/>
  <c r="G62" i="1"/>
  <c r="F62" i="1"/>
  <c r="E62" i="1"/>
  <c r="D62" i="1"/>
  <c r="I52" i="1"/>
  <c r="H52" i="1"/>
  <c r="G52" i="1"/>
  <c r="F52" i="1"/>
  <c r="E52" i="1"/>
  <c r="D52" i="1"/>
  <c r="I42" i="1"/>
  <c r="H42" i="1"/>
  <c r="G42" i="1"/>
  <c r="F42" i="1"/>
  <c r="E42" i="1"/>
  <c r="D42" i="1"/>
  <c r="I32" i="1"/>
  <c r="H32" i="1"/>
  <c r="G32" i="1"/>
  <c r="F32" i="1"/>
  <c r="E32" i="1"/>
  <c r="D32" i="1"/>
  <c r="H22" i="1"/>
  <c r="G22" i="1"/>
  <c r="F22" i="1"/>
  <c r="E22" i="1"/>
  <c r="D22" i="1"/>
  <c r="I14" i="1"/>
  <c r="H14" i="1"/>
  <c r="H13" i="1" s="1"/>
  <c r="H161" i="1" s="1"/>
  <c r="G14" i="1"/>
  <c r="G13" i="1" s="1"/>
  <c r="F14" i="1"/>
  <c r="E14" i="1"/>
  <c r="D14" i="1"/>
  <c r="C161" i="1"/>
  <c r="C87" i="1"/>
  <c r="C152" i="1"/>
  <c r="C148" i="1"/>
  <c r="C140" i="1"/>
  <c r="C136" i="1"/>
  <c r="C126" i="1"/>
  <c r="C116" i="1"/>
  <c r="C106" i="1"/>
  <c r="C96" i="1"/>
  <c r="C88" i="1"/>
  <c r="C13" i="1"/>
  <c r="C78" i="1"/>
  <c r="C74" i="1"/>
  <c r="C66" i="1"/>
  <c r="C62" i="1"/>
  <c r="C52" i="1"/>
  <c r="C42" i="1"/>
  <c r="C32" i="1"/>
  <c r="C22" i="1"/>
  <c r="C14" i="1"/>
  <c r="D41" i="1"/>
  <c r="I19" i="1"/>
  <c r="I26" i="1"/>
  <c r="I22" i="1" s="1"/>
  <c r="I13" i="1" l="1"/>
  <c r="I161" i="1" s="1"/>
  <c r="D87" i="1"/>
  <c r="E87" i="1"/>
  <c r="F87" i="1"/>
  <c r="G87" i="1"/>
  <c r="E13" i="1"/>
  <c r="D13" i="1"/>
  <c r="D161" i="1" s="1"/>
  <c r="F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<sst xmlns="http://schemas.openxmlformats.org/spreadsheetml/2006/main" count="284" uniqueCount="172">
  <si>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</si>
  <si>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</si>
  <si>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</si>
  <si>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</si>
  <si>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</si>
  <si>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</si>
  <si>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</si>
  <si>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</si>
  <si>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</si>
  <si>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</si>
  <si>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</si>
  <si>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</si>
  <si>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</si>
  <si>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</si>
  <si>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</si>
  <si>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</si>
  <si>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</si>
  <si>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</si>
  <si>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</si>
  <si>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</si>
  <si>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</si>
  <si>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</si>
  <si>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</si>
  <si>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</si>
  <si>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</si>
  <si>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</si>
  <si>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</si>
  <si>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</si>
  <si>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</si>
  <si>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</si>
  <si>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</si>
  <si>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</si>
  <si>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</si>
  <si>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</si>
  <si>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</si>
  <si>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</si>
  <si>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</si>
  <si>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</si>
  <si>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</si>
  <si>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</si>
  <si>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</si>
  <si>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</si>
  <si>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</si>
  <si>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</si>
  <si>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</si>
  <si>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</si>
  <si>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</si>
  <si>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</si>
  <si>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</si>
  <si>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</si>
  <si>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</si>
  <si>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</si>
  <si>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</si>
  <si>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</si>
  <si>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</si>
  <si>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</si>
  <si>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</si>
  <si>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</si>
  <si>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</si>
  <si>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</si>
  <si>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</si>
  <si>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</si>
  <si>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</si>
  <si>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</si>
  <si>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</si>
  <si>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</si>
  <si>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</si>
  <si>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</si>
  <si>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</si>
  <si>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</si>
  <si>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</si>
  <si>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</si>
  <si>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</si>
  <si>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</si>
  <si>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</si>
  <si>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</si>
  <si>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</si>
  <si>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</si>
  <si>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</si>
  <si>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</si>
  <si>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</si>
  <si>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</si>
  <si>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</si>
  <si>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</si>
  <si>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</si>
  <si>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</si>
  <si>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</si>
  <si>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</si>
  <si>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</si>
  <si>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</si>
  <si>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</si>
  <si>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</si>
  <si>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</si>
  <si>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</si>
  <si>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</si>
  <si>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</si>
  <si>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</si>
  <si>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</si>
  <si>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</si>
  <si>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</si>
  <si>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</si>
  <si>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</si>
  <si>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</si>
  <si>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</si>
  <si>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</si>
  <si>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</si>
  <si>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</si>
  <si>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</si>
  <si>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</si>
  <si>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</si>
  <si>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</si>
  <si>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</si>
  <si>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</si>
  <si>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</si>
  <si>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</si>
  <si>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</si>
  <si>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</si>
  <si>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</si>
  <si>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</si>
  <si>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</si>
  <si>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</si>
  <si>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</si>
  <si>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</si>
  <si>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</si>
  <si>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</si>
  <si>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</si>
  <si>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</si>
  <si>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</si>
  <si>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</si>
  <si>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</si>
  <si>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</si>
  <si>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</si>
  <si>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</si>
  <si>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</si>
  <si>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</si>
  <si>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</si>
  <si>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</si>
  <si>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</si>
  <si>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</si>
  <si>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</si>
  <si>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</si>
  <si>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</si>
  <si>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</si>
  <si>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</si>
  <si>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</si>
  <si>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</si>
  <si>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</si>
  <si>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</si>
  <si>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</si>
  <si>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</si>
  <si>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</si>
  <si>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</si>
  <si>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</si>
  <si>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</si>
  <si>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</si>
  <si>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</si>
  <si>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</si>
  <si>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Correspondiente del 01 de enero al 30 de junio de 2024.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</si>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</sst>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28"/>
  <sheetViews>
    <sheetView tabSelected="1" workbookViewId="0">
      <selection activeCell="B24" sqref="B2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/>
      <c r="B1" s="20" t="s">
        <v>149</v>
      </c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157</v>
      </c>
      <c r="B3" s="24"/>
      <c r="C3" s="25" t="s">
        <v>4</v>
      </c>
      <c r="D3" s="27">
        <v>2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  <row r="19" spans="2:2" x14ac:dyDescent="0.2">
      <c r="B19" s="92" t="s">
        <v>166</v>
      </c>
    </row>
    <row r="20" spans="2:2" x14ac:dyDescent="0.2">
      <c r="B20" s="92" t="s">
        <v>167</v>
      </c>
    </row>
    <row r="21" spans="2:2" x14ac:dyDescent="0.2">
      <c r="B21" s="92" t="s">
        <v>168</v>
      </c>
    </row>
    <row r="25" spans="2:2" x14ac:dyDescent="0.2">
      <c r="B25" s="92" t="s">
        <v>169</v>
      </c>
    </row>
    <row r="26" spans="2:2" x14ac:dyDescent="0.2">
      <c r="B26" s="92" t="s">
        <v>170</v>
      </c>
    </row>
    <row r="27" spans="2:2" x14ac:dyDescent="0.2">
      <c r="B27" s="92" t="s">
        <v>171</v>
      </c>
    </row>
    <row r="28" spans="2:2" x14ac:dyDescent="0.2">
      <c r="B28" s="9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30" sqref="C30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158</v>
      </c>
    </row>
    <row r="13" spans="1:6" x14ac:dyDescent="0.2">
      <c r="C13" s="43" t="s">
        <v>159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topLeftCell="A10" zoomScaleNormal="100" workbookViewId="0">
      <selection activeCell="H1" sqref="H1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9" x14ac:dyDescent="0.2">
      <c r="B5" s="43" t="s">
        <v>25</v>
      </c>
    </row>
    <row r="6" spans="1:9" x14ac:dyDescent="0.2">
      <c r="B6" s="80">
        <f>B1</f>
        <v>0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30 de junio de 2024.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+C14+C22+C32+C42+C52+C62+C66+C74+C78</f>
        <v>243485.21</v>
      </c>
      <c r="D13" s="3">
        <f t="shared" ref="D13:I13" si="0">+D14+D22+D32+D42+D52+D62+D66+D74+D78</f>
        <v>652822.51</v>
      </c>
      <c r="E13" s="3">
        <f t="shared" si="0"/>
        <v>24000</v>
      </c>
      <c r="F13" s="3">
        <f t="shared" si="0"/>
        <v>0</v>
      </c>
      <c r="G13" s="3">
        <f t="shared" si="0"/>
        <v>0</v>
      </c>
      <c r="H13" s="3">
        <f t="shared" si="0"/>
        <v>628812.51</v>
      </c>
      <c r="I13" s="3">
        <f t="shared" si="0"/>
        <v>872297.72</v>
      </c>
    </row>
    <row r="14" spans="1:9" x14ac:dyDescent="0.2">
      <c r="B14" s="17" t="s">
        <v>39</v>
      </c>
      <c r="C14" s="3">
        <f>SUM(C15:C21)</f>
        <v>212585.21</v>
      </c>
      <c r="D14" s="3">
        <f t="shared" ref="D14:I14" si="1">SUM(D15:D21)</f>
        <v>95715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95715</v>
      </c>
      <c r="I14" s="3">
        <f t="shared" si="1"/>
        <v>308300.20999999996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212585.21</v>
      </c>
      <c r="D19" s="4">
        <v>95715</v>
      </c>
      <c r="E19" s="4">
        <v>0</v>
      </c>
      <c r="F19" s="4">
        <v>0</v>
      </c>
      <c r="G19" s="4">
        <v>0</v>
      </c>
      <c r="H19" s="4">
        <f>+D19</f>
        <v>95715</v>
      </c>
      <c r="I19" s="4">
        <f>+C19+D19</f>
        <v>308300.20999999996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f>SUM(C23:C31)</f>
        <v>30900</v>
      </c>
      <c r="D22" s="3">
        <f t="shared" ref="D22:I22" si="2">SUM(D23:D31)</f>
        <v>533097.51</v>
      </c>
      <c r="E22" s="3">
        <f t="shared" si="2"/>
        <v>20000</v>
      </c>
      <c r="F22" s="3">
        <f t="shared" si="2"/>
        <v>0</v>
      </c>
      <c r="G22" s="3">
        <f t="shared" si="2"/>
        <v>0</v>
      </c>
      <c r="H22" s="3">
        <f t="shared" si="2"/>
        <v>533097.51</v>
      </c>
      <c r="I22" s="3">
        <f t="shared" si="2"/>
        <v>563997.51</v>
      </c>
    </row>
    <row r="23" spans="2:9" x14ac:dyDescent="0.2">
      <c r="B23" s="16" t="s">
        <v>48</v>
      </c>
      <c r="C23" s="4">
        <v>0</v>
      </c>
      <c r="D23" s="4">
        <v>0</v>
      </c>
      <c r="E23" s="4">
        <v>20000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30900</v>
      </c>
      <c r="D26" s="4">
        <f>134525.31+398572.2</f>
        <v>533097.51</v>
      </c>
      <c r="E26" s="4">
        <v>0</v>
      </c>
      <c r="F26" s="4">
        <v>0</v>
      </c>
      <c r="G26" s="4">
        <v>0</v>
      </c>
      <c r="H26" s="4">
        <v>533097.51</v>
      </c>
      <c r="I26" s="4">
        <f>+C26+D26</f>
        <v>563997.51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3">SUM(D33:D41)</f>
        <v>5628.25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f>1628.25+4000</f>
        <v>5628.25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f>SUM(C43:C51)</f>
        <v>0</v>
      </c>
      <c r="D42" s="3">
        <f t="shared" ref="D42:I42" si="4">SUM(D43:D51)</f>
        <v>18381.75</v>
      </c>
      <c r="E42" s="3">
        <f t="shared" si="4"/>
        <v>4000</v>
      </c>
      <c r="F42" s="3">
        <f t="shared" si="4"/>
        <v>0</v>
      </c>
      <c r="G42" s="3">
        <f t="shared" si="4"/>
        <v>0</v>
      </c>
      <c r="H42" s="3">
        <f t="shared" si="4"/>
        <v>0</v>
      </c>
      <c r="I42" s="3">
        <f t="shared" si="4"/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4000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18381.75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f>SUM(C53:C61)</f>
        <v>0</v>
      </c>
      <c r="D52" s="3">
        <f t="shared" ref="D52:I52" si="5">SUM(D53:D61)</f>
        <v>0</v>
      </c>
      <c r="E52" s="3">
        <f t="shared" si="5"/>
        <v>0</v>
      </c>
      <c r="F52" s="3">
        <f t="shared" si="5"/>
        <v>0</v>
      </c>
      <c r="G52" s="3">
        <f t="shared" si="5"/>
        <v>0</v>
      </c>
      <c r="H52" s="3">
        <f t="shared" si="5"/>
        <v>0</v>
      </c>
      <c r="I52" s="3">
        <f t="shared" si="5"/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I62" si="6">+D63+D64+D65</f>
        <v>0</v>
      </c>
      <c r="E62" s="3">
        <f t="shared" si="6"/>
        <v>0</v>
      </c>
      <c r="F62" s="3">
        <f t="shared" si="6"/>
        <v>0</v>
      </c>
      <c r="G62" s="3">
        <f t="shared" si="6"/>
        <v>0</v>
      </c>
      <c r="H62" s="3">
        <f t="shared" si="6"/>
        <v>0</v>
      </c>
      <c r="I62" s="3">
        <f t="shared" si="6"/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I66" si="7">SUM(D67:D73)</f>
        <v>0</v>
      </c>
      <c r="E66" s="3">
        <f t="shared" si="7"/>
        <v>0</v>
      </c>
      <c r="F66" s="3">
        <f t="shared" si="7"/>
        <v>0</v>
      </c>
      <c r="G66" s="3">
        <f t="shared" si="7"/>
        <v>0</v>
      </c>
      <c r="H66" s="3">
        <f t="shared" si="7"/>
        <v>0</v>
      </c>
      <c r="I66" s="3">
        <f t="shared" si="7"/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I74" si="8">+D75+D76+D77</f>
        <v>0</v>
      </c>
      <c r="E74" s="3">
        <f t="shared" si="8"/>
        <v>0</v>
      </c>
      <c r="F74" s="3">
        <f t="shared" si="8"/>
        <v>0</v>
      </c>
      <c r="G74" s="3">
        <f t="shared" si="8"/>
        <v>0</v>
      </c>
      <c r="H74" s="3">
        <f t="shared" si="8"/>
        <v>0</v>
      </c>
      <c r="I74" s="3">
        <f t="shared" si="8"/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I78" si="9">SUM(D79:D85)</f>
        <v>0</v>
      </c>
      <c r="E78" s="3">
        <f t="shared" si="9"/>
        <v>0</v>
      </c>
      <c r="F78" s="3">
        <f t="shared" si="9"/>
        <v>0</v>
      </c>
      <c r="G78" s="3">
        <f t="shared" si="9"/>
        <v>0</v>
      </c>
      <c r="H78" s="3">
        <f t="shared" si="9"/>
        <v>0</v>
      </c>
      <c r="I78" s="3">
        <f t="shared" si="9"/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10">+D88+D96+D106+D116+D126+D136+D140+D148+D152</f>
        <v>0</v>
      </c>
      <c r="E87" s="3">
        <f t="shared" si="10"/>
        <v>0</v>
      </c>
      <c r="F87" s="3">
        <f t="shared" si="10"/>
        <v>0</v>
      </c>
      <c r="G87" s="3">
        <f t="shared" si="10"/>
        <v>0</v>
      </c>
      <c r="H87" s="3">
        <f t="shared" si="10"/>
        <v>0</v>
      </c>
      <c r="I87" s="3">
        <f t="shared" si="10"/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I88" si="11">SUM(D89:D95)</f>
        <v>0</v>
      </c>
      <c r="E88" s="3">
        <f t="shared" si="11"/>
        <v>0</v>
      </c>
      <c r="F88" s="3">
        <f t="shared" si="11"/>
        <v>0</v>
      </c>
      <c r="G88" s="3">
        <f t="shared" si="11"/>
        <v>0</v>
      </c>
      <c r="H88" s="3">
        <f t="shared" si="11"/>
        <v>0</v>
      </c>
      <c r="I88" s="3">
        <f t="shared" si="11"/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I96" si="12">SUM(D97:D105)</f>
        <v>0</v>
      </c>
      <c r="E96" s="3">
        <f t="shared" si="12"/>
        <v>0</v>
      </c>
      <c r="F96" s="3">
        <f t="shared" si="12"/>
        <v>0</v>
      </c>
      <c r="G96" s="3">
        <f t="shared" si="12"/>
        <v>0</v>
      </c>
      <c r="H96" s="3">
        <f t="shared" si="12"/>
        <v>0</v>
      </c>
      <c r="I96" s="3">
        <f t="shared" si="12"/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I106" si="13">SUM(D107:D115)</f>
        <v>0</v>
      </c>
      <c r="E106" s="3">
        <f t="shared" si="13"/>
        <v>0</v>
      </c>
      <c r="F106" s="3">
        <f t="shared" si="13"/>
        <v>0</v>
      </c>
      <c r="G106" s="3">
        <f t="shared" si="13"/>
        <v>0</v>
      </c>
      <c r="H106" s="3">
        <f t="shared" si="13"/>
        <v>0</v>
      </c>
      <c r="I106" s="3">
        <f t="shared" si="13"/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I116" si="14">SUM(D117:D125)</f>
        <v>0</v>
      </c>
      <c r="E116" s="3">
        <f t="shared" si="14"/>
        <v>0</v>
      </c>
      <c r="F116" s="3">
        <f t="shared" si="14"/>
        <v>0</v>
      </c>
      <c r="G116" s="3">
        <f t="shared" si="14"/>
        <v>0</v>
      </c>
      <c r="H116" s="3">
        <f t="shared" si="14"/>
        <v>0</v>
      </c>
      <c r="I116" s="3">
        <f t="shared" si="14"/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15">SUM(D127:D135)</f>
        <v>0</v>
      </c>
      <c r="E126" s="3">
        <f t="shared" si="15"/>
        <v>0</v>
      </c>
      <c r="F126" s="3">
        <f t="shared" si="15"/>
        <v>0</v>
      </c>
      <c r="G126" s="3">
        <f t="shared" si="15"/>
        <v>0</v>
      </c>
      <c r="H126" s="3">
        <f t="shared" si="15"/>
        <v>0</v>
      </c>
      <c r="I126" s="3">
        <f t="shared" si="15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I136" si="16">+D137+D138+D139</f>
        <v>0</v>
      </c>
      <c r="E136" s="3">
        <f t="shared" si="16"/>
        <v>0</v>
      </c>
      <c r="F136" s="3">
        <f t="shared" si="16"/>
        <v>0</v>
      </c>
      <c r="G136" s="3">
        <f t="shared" si="16"/>
        <v>0</v>
      </c>
      <c r="H136" s="3">
        <f t="shared" si="16"/>
        <v>0</v>
      </c>
      <c r="I136" s="3">
        <f t="shared" si="16"/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I140" si="17">SUM(D141:D147)</f>
        <v>0</v>
      </c>
      <c r="E140" s="3">
        <f t="shared" si="17"/>
        <v>0</v>
      </c>
      <c r="F140" s="3">
        <f t="shared" si="17"/>
        <v>0</v>
      </c>
      <c r="G140" s="3">
        <f t="shared" si="17"/>
        <v>0</v>
      </c>
      <c r="H140" s="3">
        <f t="shared" si="17"/>
        <v>0</v>
      </c>
      <c r="I140" s="3">
        <f t="shared" si="17"/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I148" si="18">+D149+D150+D151</f>
        <v>0</v>
      </c>
      <c r="E148" s="3">
        <f t="shared" si="18"/>
        <v>0</v>
      </c>
      <c r="F148" s="3">
        <f t="shared" si="18"/>
        <v>0</v>
      </c>
      <c r="G148" s="3">
        <f t="shared" si="18"/>
        <v>0</v>
      </c>
      <c r="H148" s="3">
        <f t="shared" si="18"/>
        <v>0</v>
      </c>
      <c r="I148" s="3">
        <f t="shared" si="18"/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I152" si="19">SUM(D153:D159)</f>
        <v>0</v>
      </c>
      <c r="E152" s="3">
        <f t="shared" si="19"/>
        <v>0</v>
      </c>
      <c r="F152" s="3">
        <f t="shared" si="19"/>
        <v>0</v>
      </c>
      <c r="G152" s="3">
        <f t="shared" si="19"/>
        <v>0</v>
      </c>
      <c r="H152" s="3">
        <f t="shared" si="19"/>
        <v>0</v>
      </c>
      <c r="I152" s="3">
        <f t="shared" si="19"/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243485.21</v>
      </c>
      <c r="D161" s="6">
        <f t="shared" ref="D161:I161" si="20">+D13+D87</f>
        <v>652822.51</v>
      </c>
      <c r="E161" s="6">
        <f t="shared" si="20"/>
        <v>24000</v>
      </c>
      <c r="F161" s="6">
        <f t="shared" si="20"/>
        <v>0</v>
      </c>
      <c r="G161" s="6">
        <f t="shared" si="20"/>
        <v>0</v>
      </c>
      <c r="H161" s="6">
        <f t="shared" si="20"/>
        <v>628812.51</v>
      </c>
      <c r="I161" s="6">
        <f t="shared" si="20"/>
        <v>872297.72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150</v>
      </c>
    </row>
    <row r="165" spans="2:9" x14ac:dyDescent="0.2">
      <c r="B165" s="1" t="s">
        <v>151</v>
      </c>
    </row>
    <row r="166" spans="2:9" x14ac:dyDescent="0.2">
      <c r="B166" s="1" t="s">
        <v>156</v>
      </c>
      <c r="H166" s="71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workbookViewId="0">
      <selection activeCell="C36" sqref="C36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6" ht="10.8" thickBot="1" x14ac:dyDescent="0.25">
      <c r="C5" s="43" t="s">
        <v>113</v>
      </c>
    </row>
    <row r="6" spans="1:6" x14ac:dyDescent="0.2">
      <c r="B6" s="83">
        <f>B1</f>
        <v>0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0.399999999999999" x14ac:dyDescent="0.2">
      <c r="B9" s="81" t="s">
        <v>116</v>
      </c>
      <c r="C9" s="82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1"/>
      <c r="C10" s="82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6" spans="3:3" x14ac:dyDescent="0.2">
      <c r="C36" s="43" t="s">
        <v>160</v>
      </c>
    </row>
    <row r="37" spans="3:3" x14ac:dyDescent="0.2">
      <c r="C37" s="1" t="s">
        <v>152</v>
      </c>
    </row>
    <row r="38" spans="3:3" x14ac:dyDescent="0.2">
      <c r="C38" s="1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workbookViewId="0">
      <selection activeCell="C23" sqref="C23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22" spans="3:3" x14ac:dyDescent="0.2">
      <c r="C22" s="43" t="s">
        <v>161</v>
      </c>
    </row>
    <row r="23" spans="3:3" x14ac:dyDescent="0.2">
      <c r="C23" s="43" t="s">
        <v>162</v>
      </c>
    </row>
    <row r="32" spans="3:3" x14ac:dyDescent="0.2">
      <c r="C32" s="1" t="s">
        <v>154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C21" sqref="C21:C22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21" spans="3:3" x14ac:dyDescent="0.2">
      <c r="C21" s="43" t="s">
        <v>163</v>
      </c>
    </row>
    <row r="22" spans="3:3" x14ac:dyDescent="0.2">
      <c r="C22" s="43" t="s">
        <v>164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C20" sqref="C20:C21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4">
        <f>'Notas de Disciplina Financiera'!A1</f>
        <v>0</v>
      </c>
      <c r="C1" s="74"/>
      <c r="D1" s="74"/>
      <c r="E1" s="40" t="s">
        <v>0</v>
      </c>
      <c r="F1" s="41">
        <f>'Notas de Disciplina Financiera'!D1</f>
        <v>2024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junio de 2024.</v>
      </c>
      <c r="C3" s="74"/>
      <c r="D3" s="74"/>
      <c r="E3" s="40" t="s">
        <v>4</v>
      </c>
      <c r="F3" s="41">
        <f>'Notas de Disciplina Financiera'!D3</f>
        <v>2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20" spans="3:3" x14ac:dyDescent="0.2">
      <c r="C20" s="43" t="s">
        <v>165</v>
      </c>
    </row>
    <row r="21" spans="3:3" x14ac:dyDescent="0.2">
      <c r="C21" s="43" t="s">
        <v>155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USUARIODIF</cp:lastModifiedBy>
  <cp:revision/>
  <dcterms:created xsi:type="dcterms:W3CDTF">2024-03-15T21:50:03Z</dcterms:created>
  <dcterms:modified xsi:type="dcterms:W3CDTF">2024-07-22T20:37:50Z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