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/>
  <workbookProtection lockStructure="1"/>
  <bookViews>
    <workbookView xWindow="-120" yWindow="-120" windowWidth="24240" windowHeight="13140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b)'!$A$50</definedName>
    <definedName name="GASTO_E_FIN">'Formato 6 b)'!$A$67</definedName>
    <definedName name="GASTO_E_FIN_01">'Formato 6 b)'!$B$67</definedName>
    <definedName name="GASTO_E_FIN_02">'Formato 6 b)'!$C$67</definedName>
    <definedName name="GASTO_E_FIN_03">'Formato 6 b)'!$D$67</definedName>
    <definedName name="GASTO_E_FIN_04">'Formato 6 b)'!$E$67</definedName>
    <definedName name="GASTO_E_FIN_05">'Formato 6 b)'!$F$67</definedName>
    <definedName name="GASTO_E_FIN_06">'Formato 6 b)'!$G$67</definedName>
    <definedName name="GASTO_E_T1">'Formato 6 b)'!$B$50</definedName>
    <definedName name="GASTO_E_T2">'Formato 6 b)'!$C$50</definedName>
    <definedName name="GASTO_E_T3">'Formato 6 b)'!$D$50</definedName>
    <definedName name="GASTO_E_T4">'Formato 6 b)'!$E$50</definedName>
    <definedName name="GASTO_E_T5">'Formato 6 b)'!$F$50</definedName>
    <definedName name="GASTO_E_T6">'Formato 6 b)'!$G$50</definedName>
    <definedName name="GASTO_NE">'Formato 6 b)'!$A$9</definedName>
    <definedName name="GASTO_NE_FIN">'Formato 6 b)'!$A$49</definedName>
    <definedName name="GASTO_NE_FIN_01">'Formato 6 b)'!$B$49</definedName>
    <definedName name="GASTO_NE_FIN_02">'Formato 6 b)'!$C$49</definedName>
    <definedName name="GASTO_NE_FIN_03">'Formato 6 b)'!$D$49</definedName>
    <definedName name="GASTO_NE_FIN_04">'Formato 6 b)'!$E$49</definedName>
    <definedName name="GASTO_NE_FIN_05">'Formato 6 b)'!$F$49</definedName>
    <definedName name="GASTO_NE_FIN_06">'Formato 6 b)'!$G$49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b)'!$B$68</definedName>
    <definedName name="TOTAL_E_T2">'Formato 6 b)'!$C$68</definedName>
    <definedName name="TOTAL_E_T3">'Formato 6 b)'!$D$68</definedName>
    <definedName name="TOTAL_E_T4">'Formato 6 b)'!$E$68</definedName>
    <definedName name="TOTAL_E_T5">'Formato 6 b)'!$F$68</definedName>
    <definedName name="TOTAL_E_T6">'Formato 6 b)'!$G$68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24519"/>
</workbook>
</file>

<file path=xl/calcChain.xml><?xml version="1.0" encoding="utf-8"?>
<calcChain xmlns="http://schemas.openxmlformats.org/spreadsheetml/2006/main">
  <c r="B37" i="5"/>
  <c r="G26"/>
  <c r="U20" i="20" s="1"/>
  <c r="C137" i="6"/>
  <c r="D137"/>
  <c r="E137"/>
  <c r="F137"/>
  <c r="B137"/>
  <c r="C62"/>
  <c r="Q55" i="24" s="1"/>
  <c r="D62" i="6"/>
  <c r="E62"/>
  <c r="F62"/>
  <c r="B62"/>
  <c r="B8" i="10"/>
  <c r="C6" i="23"/>
  <c r="C7" s="1"/>
  <c r="B9" i="1"/>
  <c r="H25" i="23"/>
  <c r="F5" i="13" s="1"/>
  <c r="G25" i="23"/>
  <c r="E5" i="12" s="1"/>
  <c r="F25" i="23"/>
  <c r="D5" i="13" s="1"/>
  <c r="E25" i="23"/>
  <c r="C5" i="13" s="1"/>
  <c r="D25" i="23"/>
  <c r="B5" i="12" s="1"/>
  <c r="G30" i="9"/>
  <c r="G31"/>
  <c r="G29"/>
  <c r="G26"/>
  <c r="G27"/>
  <c r="G25"/>
  <c r="G23"/>
  <c r="G22"/>
  <c r="G19"/>
  <c r="G18"/>
  <c r="G17"/>
  <c r="G14"/>
  <c r="G15"/>
  <c r="G13"/>
  <c r="G11"/>
  <c r="G10"/>
  <c r="G73" i="8"/>
  <c r="G74"/>
  <c r="G75"/>
  <c r="G72"/>
  <c r="G63"/>
  <c r="G64"/>
  <c r="G65"/>
  <c r="G66"/>
  <c r="G67"/>
  <c r="G68"/>
  <c r="G69"/>
  <c r="G70"/>
  <c r="G62"/>
  <c r="G55"/>
  <c r="G56"/>
  <c r="G57"/>
  <c r="G58"/>
  <c r="G59"/>
  <c r="G60"/>
  <c r="G54"/>
  <c r="G46"/>
  <c r="G47"/>
  <c r="G48"/>
  <c r="G49"/>
  <c r="U41" i="26" s="1"/>
  <c r="G50" i="8"/>
  <c r="G51"/>
  <c r="G52"/>
  <c r="G45"/>
  <c r="G39"/>
  <c r="G40"/>
  <c r="G41"/>
  <c r="G38"/>
  <c r="G11"/>
  <c r="G12"/>
  <c r="G13"/>
  <c r="G14"/>
  <c r="G15"/>
  <c r="G16"/>
  <c r="G17"/>
  <c r="G18"/>
  <c r="G20"/>
  <c r="G21"/>
  <c r="G22"/>
  <c r="G23"/>
  <c r="G24"/>
  <c r="G25"/>
  <c r="G26"/>
  <c r="G28"/>
  <c r="G29"/>
  <c r="G30"/>
  <c r="G31"/>
  <c r="G32"/>
  <c r="G33"/>
  <c r="G34"/>
  <c r="G35"/>
  <c r="G36"/>
  <c r="G66" i="7"/>
  <c r="G48"/>
  <c r="G9" s="1"/>
  <c r="B10" i="6"/>
  <c r="P3" i="24" s="1"/>
  <c r="B18" i="6"/>
  <c r="P11" i="24" s="1"/>
  <c r="B28" i="6"/>
  <c r="B38"/>
  <c r="B48"/>
  <c r="B58"/>
  <c r="B71"/>
  <c r="B75"/>
  <c r="G152"/>
  <c r="G153"/>
  <c r="G154"/>
  <c r="G155"/>
  <c r="G156"/>
  <c r="G157"/>
  <c r="G151"/>
  <c r="G148"/>
  <c r="G149"/>
  <c r="G147"/>
  <c r="G139"/>
  <c r="G140"/>
  <c r="G141"/>
  <c r="G142"/>
  <c r="G143"/>
  <c r="G144"/>
  <c r="G145"/>
  <c r="G138"/>
  <c r="G135"/>
  <c r="G136"/>
  <c r="G134"/>
  <c r="G125"/>
  <c r="G126"/>
  <c r="G127"/>
  <c r="G128"/>
  <c r="G129"/>
  <c r="G130"/>
  <c r="G131"/>
  <c r="G132"/>
  <c r="G124"/>
  <c r="G115"/>
  <c r="G116"/>
  <c r="G117"/>
  <c r="G118"/>
  <c r="G119"/>
  <c r="G120"/>
  <c r="G121"/>
  <c r="G122"/>
  <c r="U114" i="24" s="1"/>
  <c r="G114" i="6"/>
  <c r="G105"/>
  <c r="G106"/>
  <c r="G107"/>
  <c r="G108"/>
  <c r="G109"/>
  <c r="G110"/>
  <c r="G111"/>
  <c r="G112"/>
  <c r="G104"/>
  <c r="G95"/>
  <c r="G96"/>
  <c r="G97"/>
  <c r="G98"/>
  <c r="G99"/>
  <c r="G100"/>
  <c r="G101"/>
  <c r="G102"/>
  <c r="G94"/>
  <c r="G87"/>
  <c r="G88"/>
  <c r="G89"/>
  <c r="G90"/>
  <c r="G91"/>
  <c r="G92"/>
  <c r="G86"/>
  <c r="G77"/>
  <c r="G78"/>
  <c r="G79"/>
  <c r="G80"/>
  <c r="G81"/>
  <c r="G82"/>
  <c r="G76"/>
  <c r="G73"/>
  <c r="G74"/>
  <c r="G72"/>
  <c r="G64"/>
  <c r="G65"/>
  <c r="G66"/>
  <c r="G67"/>
  <c r="G68"/>
  <c r="G69"/>
  <c r="G70"/>
  <c r="G63"/>
  <c r="G60"/>
  <c r="G61"/>
  <c r="G59"/>
  <c r="G50"/>
  <c r="G51"/>
  <c r="G52"/>
  <c r="G53"/>
  <c r="G54"/>
  <c r="G55"/>
  <c r="G56"/>
  <c r="G57"/>
  <c r="G49"/>
  <c r="G40"/>
  <c r="G41"/>
  <c r="G42"/>
  <c r="G43"/>
  <c r="G44"/>
  <c r="G45"/>
  <c r="G46"/>
  <c r="G47"/>
  <c r="G39"/>
  <c r="G30"/>
  <c r="G31"/>
  <c r="G32"/>
  <c r="G33"/>
  <c r="G34"/>
  <c r="G35"/>
  <c r="G36"/>
  <c r="G37"/>
  <c r="G29"/>
  <c r="G20"/>
  <c r="G21"/>
  <c r="G22"/>
  <c r="G23"/>
  <c r="G24"/>
  <c r="G25"/>
  <c r="G26"/>
  <c r="G27"/>
  <c r="G19"/>
  <c r="G11"/>
  <c r="B7" i="13"/>
  <c r="G12" i="6"/>
  <c r="G13"/>
  <c r="G14"/>
  <c r="G15"/>
  <c r="G16"/>
  <c r="G17"/>
  <c r="G9" i="5"/>
  <c r="G10"/>
  <c r="G11"/>
  <c r="G12"/>
  <c r="G13"/>
  <c r="U7" i="20" s="1"/>
  <c r="G14" i="5"/>
  <c r="G15"/>
  <c r="G17"/>
  <c r="G18"/>
  <c r="G19"/>
  <c r="G20"/>
  <c r="G21"/>
  <c r="G22"/>
  <c r="U16" i="20" s="1"/>
  <c r="G23" i="5"/>
  <c r="G24"/>
  <c r="G25"/>
  <c r="G27"/>
  <c r="U21" i="20" s="1"/>
  <c r="G29" i="5"/>
  <c r="G30"/>
  <c r="G31"/>
  <c r="U25" i="20" s="1"/>
  <c r="G32" i="5"/>
  <c r="G33"/>
  <c r="G34"/>
  <c r="U28" i="20" s="1"/>
  <c r="G36" i="5"/>
  <c r="G35" s="1"/>
  <c r="U29" i="20" s="1"/>
  <c r="G38" i="5"/>
  <c r="G39"/>
  <c r="F20" i="23"/>
  <c r="B6" i="2" s="1"/>
  <c r="E20" i="23"/>
  <c r="C6" i="1" s="1"/>
  <c r="A3" i="32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P3"/>
  <c r="Q3"/>
  <c r="R3"/>
  <c r="S3"/>
  <c r="T3"/>
  <c r="P4"/>
  <c r="Q4"/>
  <c r="R4"/>
  <c r="S4"/>
  <c r="T4"/>
  <c r="P6"/>
  <c r="Q6"/>
  <c r="R6"/>
  <c r="S6"/>
  <c r="T6"/>
  <c r="P7"/>
  <c r="Q7"/>
  <c r="R7"/>
  <c r="S7"/>
  <c r="T7"/>
  <c r="P8"/>
  <c r="Q8"/>
  <c r="R8"/>
  <c r="S8"/>
  <c r="T8"/>
  <c r="P9"/>
  <c r="Q9"/>
  <c r="R9"/>
  <c r="S9"/>
  <c r="T9"/>
  <c r="P10"/>
  <c r="Q10"/>
  <c r="R10"/>
  <c r="S10"/>
  <c r="T10"/>
  <c r="P11"/>
  <c r="Q11"/>
  <c r="R11"/>
  <c r="S11"/>
  <c r="T11"/>
  <c r="P12"/>
  <c r="Q12"/>
  <c r="R12"/>
  <c r="S12"/>
  <c r="T12"/>
  <c r="P13"/>
  <c r="Q13"/>
  <c r="R13"/>
  <c r="S13"/>
  <c r="T13"/>
  <c r="P14"/>
  <c r="Q14"/>
  <c r="R14"/>
  <c r="S14"/>
  <c r="T14"/>
  <c r="P15"/>
  <c r="Q15"/>
  <c r="R15"/>
  <c r="S15"/>
  <c r="T15"/>
  <c r="P16"/>
  <c r="Q16"/>
  <c r="R16"/>
  <c r="S16"/>
  <c r="T16"/>
  <c r="P17"/>
  <c r="Q17"/>
  <c r="R17"/>
  <c r="S17"/>
  <c r="T17"/>
  <c r="P18"/>
  <c r="Q18"/>
  <c r="R18"/>
  <c r="S18"/>
  <c r="T18"/>
  <c r="P19"/>
  <c r="Q19"/>
  <c r="R19"/>
  <c r="S19"/>
  <c r="T19"/>
  <c r="P20"/>
  <c r="Q20"/>
  <c r="R20"/>
  <c r="S20"/>
  <c r="T20"/>
  <c r="P21"/>
  <c r="Q21"/>
  <c r="R21"/>
  <c r="S21"/>
  <c r="T21"/>
  <c r="P23"/>
  <c r="Q23"/>
  <c r="R23"/>
  <c r="S23"/>
  <c r="T23"/>
  <c r="P25"/>
  <c r="Q25"/>
  <c r="R25"/>
  <c r="S25"/>
  <c r="T25"/>
  <c r="P26"/>
  <c r="Q26"/>
  <c r="R26"/>
  <c r="S26"/>
  <c r="T26"/>
  <c r="P27"/>
  <c r="Q27"/>
  <c r="R27"/>
  <c r="S27"/>
  <c r="T27"/>
  <c r="P29"/>
  <c r="Q29"/>
  <c r="R29"/>
  <c r="S29"/>
  <c r="T29"/>
  <c r="P30"/>
  <c r="Q30"/>
  <c r="R30"/>
  <c r="S30"/>
  <c r="T30"/>
  <c r="P31"/>
  <c r="Q31"/>
  <c r="R31"/>
  <c r="S31"/>
  <c r="T31"/>
  <c r="P32"/>
  <c r="Q32"/>
  <c r="R32"/>
  <c r="S32"/>
  <c r="T32"/>
  <c r="P34"/>
  <c r="Q34"/>
  <c r="R34"/>
  <c r="S34"/>
  <c r="T34"/>
  <c r="P35"/>
  <c r="Q35"/>
  <c r="R35"/>
  <c r="S35"/>
  <c r="T35"/>
  <c r="P36"/>
  <c r="Q36"/>
  <c r="R36"/>
  <c r="S36"/>
  <c r="T36"/>
  <c r="P38"/>
  <c r="Q38"/>
  <c r="R38"/>
  <c r="S38"/>
  <c r="T38"/>
  <c r="P39"/>
  <c r="Q39"/>
  <c r="R39"/>
  <c r="S39"/>
  <c r="T39"/>
  <c r="P41"/>
  <c r="Q41"/>
  <c r="R41"/>
  <c r="S41"/>
  <c r="T41"/>
  <c r="P42"/>
  <c r="Q42"/>
  <c r="R42"/>
  <c r="S42"/>
  <c r="T42"/>
  <c r="P43"/>
  <c r="Q43"/>
  <c r="R43"/>
  <c r="S43"/>
  <c r="T43"/>
  <c r="P45"/>
  <c r="Q45"/>
  <c r="R45"/>
  <c r="S45"/>
  <c r="T45"/>
  <c r="P46"/>
  <c r="Q46"/>
  <c r="R46"/>
  <c r="S46"/>
  <c r="T46"/>
  <c r="P48"/>
  <c r="Q48"/>
  <c r="R48"/>
  <c r="S48"/>
  <c r="T48"/>
  <c r="P49"/>
  <c r="Q49"/>
  <c r="R49"/>
  <c r="S49"/>
  <c r="T49"/>
  <c r="P51"/>
  <c r="Q51"/>
  <c r="R51"/>
  <c r="S51"/>
  <c r="T51"/>
  <c r="P52"/>
  <c r="Q52"/>
  <c r="R52"/>
  <c r="S52"/>
  <c r="T52"/>
  <c r="A2"/>
  <c r="P3" i="31"/>
  <c r="Q3"/>
  <c r="R3"/>
  <c r="S3"/>
  <c r="T3"/>
  <c r="U3"/>
  <c r="P4"/>
  <c r="Q4"/>
  <c r="R4"/>
  <c r="S4"/>
  <c r="T4"/>
  <c r="U4"/>
  <c r="P5"/>
  <c r="Q5"/>
  <c r="R5"/>
  <c r="S5"/>
  <c r="T5"/>
  <c r="U5"/>
  <c r="P6"/>
  <c r="Q6"/>
  <c r="R6"/>
  <c r="S6"/>
  <c r="T6"/>
  <c r="U6"/>
  <c r="P7"/>
  <c r="Q7"/>
  <c r="R7"/>
  <c r="S7"/>
  <c r="T7"/>
  <c r="U7"/>
  <c r="P8"/>
  <c r="Q8"/>
  <c r="R8"/>
  <c r="S8"/>
  <c r="T8"/>
  <c r="U8"/>
  <c r="P9"/>
  <c r="Q9"/>
  <c r="R9"/>
  <c r="S9"/>
  <c r="T9"/>
  <c r="U9"/>
  <c r="P10"/>
  <c r="Q10"/>
  <c r="R10"/>
  <c r="S10"/>
  <c r="T10"/>
  <c r="U10"/>
  <c r="P11"/>
  <c r="Q11"/>
  <c r="R11"/>
  <c r="S11"/>
  <c r="T11"/>
  <c r="U11"/>
  <c r="B18" i="13"/>
  <c r="B29" s="1"/>
  <c r="P22" i="31" s="1"/>
  <c r="C18" i="13"/>
  <c r="Q12" i="31" s="1"/>
  <c r="D18" i="13"/>
  <c r="R12" i="31" s="1"/>
  <c r="E18" i="13"/>
  <c r="S12" i="31" s="1"/>
  <c r="F18" i="13"/>
  <c r="T12" i="31" s="1"/>
  <c r="G18" i="13"/>
  <c r="U12" i="31" s="1"/>
  <c r="P13"/>
  <c r="Q13"/>
  <c r="R13"/>
  <c r="S13"/>
  <c r="T13"/>
  <c r="U13"/>
  <c r="P14"/>
  <c r="Q14"/>
  <c r="R14"/>
  <c r="S14"/>
  <c r="T14"/>
  <c r="U14"/>
  <c r="P15"/>
  <c r="Q15"/>
  <c r="R15"/>
  <c r="S15"/>
  <c r="T15"/>
  <c r="U15"/>
  <c r="P16"/>
  <c r="Q16"/>
  <c r="R16"/>
  <c r="S16"/>
  <c r="T16"/>
  <c r="U16"/>
  <c r="P17"/>
  <c r="Q17"/>
  <c r="R17"/>
  <c r="S17"/>
  <c r="T17"/>
  <c r="U17"/>
  <c r="P18"/>
  <c r="Q18"/>
  <c r="R18"/>
  <c r="S18"/>
  <c r="T18"/>
  <c r="U18"/>
  <c r="P19"/>
  <c r="Q19"/>
  <c r="R19"/>
  <c r="S19"/>
  <c r="T19"/>
  <c r="U19"/>
  <c r="P20"/>
  <c r="Q20"/>
  <c r="R20"/>
  <c r="S20"/>
  <c r="T20"/>
  <c r="U20"/>
  <c r="P21"/>
  <c r="Q21"/>
  <c r="R21"/>
  <c r="S21"/>
  <c r="T21"/>
  <c r="U21"/>
  <c r="C7" i="13"/>
  <c r="D7"/>
  <c r="D29" s="1"/>
  <c r="R22" i="31" s="1"/>
  <c r="E7" i="13"/>
  <c r="E29" s="1"/>
  <c r="S22" i="31" s="1"/>
  <c r="F7" i="13"/>
  <c r="T2" i="31" s="1"/>
  <c r="G7" i="13"/>
  <c r="U2" i="31" s="1"/>
  <c r="Q2"/>
  <c r="R2"/>
  <c r="P2"/>
  <c r="A22"/>
  <c r="A13"/>
  <c r="A14"/>
  <c r="A15"/>
  <c r="A16"/>
  <c r="A17"/>
  <c r="A18"/>
  <c r="A19"/>
  <c r="A20"/>
  <c r="A21"/>
  <c r="A12"/>
  <c r="A3"/>
  <c r="A4"/>
  <c r="A5"/>
  <c r="A6"/>
  <c r="A7"/>
  <c r="A8"/>
  <c r="A9"/>
  <c r="A10"/>
  <c r="A11"/>
  <c r="A2"/>
  <c r="P3" i="30"/>
  <c r="Q3"/>
  <c r="R3"/>
  <c r="S3"/>
  <c r="T3"/>
  <c r="U3"/>
  <c r="P4"/>
  <c r="Q4"/>
  <c r="R4"/>
  <c r="S4"/>
  <c r="T4"/>
  <c r="U4"/>
  <c r="P5"/>
  <c r="Q5"/>
  <c r="R5"/>
  <c r="S5"/>
  <c r="T5"/>
  <c r="U5"/>
  <c r="P6"/>
  <c r="Q6"/>
  <c r="R6"/>
  <c r="S6"/>
  <c r="T6"/>
  <c r="U6"/>
  <c r="P7"/>
  <c r="Q7"/>
  <c r="R7"/>
  <c r="S7"/>
  <c r="T7"/>
  <c r="U7"/>
  <c r="P8"/>
  <c r="Q8"/>
  <c r="R8"/>
  <c r="S8"/>
  <c r="T8"/>
  <c r="U8"/>
  <c r="P9"/>
  <c r="Q9"/>
  <c r="R9"/>
  <c r="S9"/>
  <c r="T9"/>
  <c r="U9"/>
  <c r="P10"/>
  <c r="Q10"/>
  <c r="R10"/>
  <c r="S10"/>
  <c r="T10"/>
  <c r="U10"/>
  <c r="P11"/>
  <c r="Q11"/>
  <c r="R11"/>
  <c r="S11"/>
  <c r="T11"/>
  <c r="U11"/>
  <c r="P12"/>
  <c r="Q12"/>
  <c r="R12"/>
  <c r="S12"/>
  <c r="T12"/>
  <c r="U12"/>
  <c r="P13"/>
  <c r="Q13"/>
  <c r="R13"/>
  <c r="S13"/>
  <c r="T13"/>
  <c r="U13"/>
  <c r="P14"/>
  <c r="Q14"/>
  <c r="R14"/>
  <c r="S14"/>
  <c r="T14"/>
  <c r="U14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/>
  <c r="Q16"/>
  <c r="R16"/>
  <c r="S16"/>
  <c r="T16"/>
  <c r="U16"/>
  <c r="P17"/>
  <c r="Q17"/>
  <c r="R17"/>
  <c r="S17"/>
  <c r="T17"/>
  <c r="U17"/>
  <c r="P18"/>
  <c r="Q18"/>
  <c r="R18"/>
  <c r="S18"/>
  <c r="T18"/>
  <c r="U18"/>
  <c r="P19"/>
  <c r="Q19"/>
  <c r="R19"/>
  <c r="S19"/>
  <c r="T19"/>
  <c r="U19"/>
  <c r="P20"/>
  <c r="Q20"/>
  <c r="R20"/>
  <c r="S20"/>
  <c r="T20"/>
  <c r="U20"/>
  <c r="B28" i="12"/>
  <c r="C28"/>
  <c r="Q21" i="30" s="1"/>
  <c r="D28" i="12"/>
  <c r="R21" i="30" s="1"/>
  <c r="E28" i="12"/>
  <c r="S21" i="30" s="1"/>
  <c r="F28" i="12"/>
  <c r="G28"/>
  <c r="U21" i="30" s="1"/>
  <c r="P22"/>
  <c r="Q22"/>
  <c r="R22"/>
  <c r="S22"/>
  <c r="T22"/>
  <c r="U22"/>
  <c r="B7" i="12"/>
  <c r="C7"/>
  <c r="D7"/>
  <c r="R2" i="30" s="1"/>
  <c r="E7" i="12"/>
  <c r="F7"/>
  <c r="T2" i="30" s="1"/>
  <c r="G7" i="12"/>
  <c r="P24" i="30"/>
  <c r="Q24"/>
  <c r="R24"/>
  <c r="S24"/>
  <c r="T24"/>
  <c r="U24"/>
  <c r="P25"/>
  <c r="Q25"/>
  <c r="R25"/>
  <c r="S25"/>
  <c r="T25"/>
  <c r="U25"/>
  <c r="P26"/>
  <c r="Q26"/>
  <c r="R26"/>
  <c r="S26"/>
  <c r="T26"/>
  <c r="U26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P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"/>
  <c r="P3" i="29"/>
  <c r="Q3"/>
  <c r="R3"/>
  <c r="S3"/>
  <c r="T3"/>
  <c r="U3"/>
  <c r="P4"/>
  <c r="Q4"/>
  <c r="R4"/>
  <c r="S4"/>
  <c r="T4"/>
  <c r="U4"/>
  <c r="P5"/>
  <c r="Q5"/>
  <c r="R5"/>
  <c r="S5"/>
  <c r="T5"/>
  <c r="U5"/>
  <c r="P6"/>
  <c r="Q6"/>
  <c r="R6"/>
  <c r="S6"/>
  <c r="T6"/>
  <c r="U6"/>
  <c r="P7"/>
  <c r="Q7"/>
  <c r="R7"/>
  <c r="S7"/>
  <c r="T7"/>
  <c r="U7"/>
  <c r="P8"/>
  <c r="Q8"/>
  <c r="R8"/>
  <c r="S8"/>
  <c r="T8"/>
  <c r="U8"/>
  <c r="P9"/>
  <c r="Q9"/>
  <c r="R9"/>
  <c r="S9"/>
  <c r="T9"/>
  <c r="U9"/>
  <c r="P10"/>
  <c r="Q10"/>
  <c r="R10"/>
  <c r="S10"/>
  <c r="T10"/>
  <c r="U10"/>
  <c r="P11"/>
  <c r="Q11"/>
  <c r="R11"/>
  <c r="S11"/>
  <c r="T11"/>
  <c r="U11"/>
  <c r="B19" i="11"/>
  <c r="C19"/>
  <c r="Q12" i="29" s="1"/>
  <c r="D19" i="11"/>
  <c r="R12" i="29" s="1"/>
  <c r="E19" i="11"/>
  <c r="S12" i="29" s="1"/>
  <c r="F19" i="11"/>
  <c r="G19"/>
  <c r="U12" i="29" s="1"/>
  <c r="P13"/>
  <c r="Q13"/>
  <c r="R13"/>
  <c r="S13"/>
  <c r="T13"/>
  <c r="U13"/>
  <c r="P14"/>
  <c r="Q14"/>
  <c r="R14"/>
  <c r="S14"/>
  <c r="T14"/>
  <c r="U14"/>
  <c r="P15"/>
  <c r="Q15"/>
  <c r="R15"/>
  <c r="S15"/>
  <c r="T15"/>
  <c r="U15"/>
  <c r="P16"/>
  <c r="Q16"/>
  <c r="R16"/>
  <c r="S16"/>
  <c r="T16"/>
  <c r="U16"/>
  <c r="P17"/>
  <c r="Q17"/>
  <c r="R17"/>
  <c r="S17"/>
  <c r="T17"/>
  <c r="U17"/>
  <c r="P18"/>
  <c r="Q18"/>
  <c r="R18"/>
  <c r="S18"/>
  <c r="T18"/>
  <c r="U18"/>
  <c r="P19"/>
  <c r="Q19"/>
  <c r="R19"/>
  <c r="S19"/>
  <c r="T19"/>
  <c r="U19"/>
  <c r="P20"/>
  <c r="Q20"/>
  <c r="R20"/>
  <c r="S20"/>
  <c r="T20"/>
  <c r="U20"/>
  <c r="P21"/>
  <c r="Q21"/>
  <c r="R21"/>
  <c r="S21"/>
  <c r="T21"/>
  <c r="U21"/>
  <c r="B8" i="11"/>
  <c r="C8"/>
  <c r="C30" s="1"/>
  <c r="Q22" i="29" s="1"/>
  <c r="D8" i="11"/>
  <c r="E8"/>
  <c r="S2" i="29" s="1"/>
  <c r="F8" i="11"/>
  <c r="G8"/>
  <c r="G30" s="1"/>
  <c r="U22" i="29" s="1"/>
  <c r="T2"/>
  <c r="P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"/>
  <c r="P2" i="28"/>
  <c r="C8" i="10"/>
  <c r="Q2" i="28" s="1"/>
  <c r="D8" i="10"/>
  <c r="R2" i="28" s="1"/>
  <c r="E8" i="10"/>
  <c r="S2" i="28" s="1"/>
  <c r="F8" i="10"/>
  <c r="T2" i="28" s="1"/>
  <c r="G8" i="10"/>
  <c r="A3" i="28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Q3"/>
  <c r="R3"/>
  <c r="S3"/>
  <c r="T3"/>
  <c r="U3"/>
  <c r="Q4"/>
  <c r="R4"/>
  <c r="S4"/>
  <c r="T4"/>
  <c r="U4"/>
  <c r="Q5"/>
  <c r="R5"/>
  <c r="S5"/>
  <c r="T5"/>
  <c r="U5"/>
  <c r="Q6"/>
  <c r="R6"/>
  <c r="S6"/>
  <c r="T6"/>
  <c r="U6"/>
  <c r="Q7"/>
  <c r="R7"/>
  <c r="S7"/>
  <c r="T7"/>
  <c r="U7"/>
  <c r="Q8"/>
  <c r="R8"/>
  <c r="S8"/>
  <c r="T8"/>
  <c r="U8"/>
  <c r="Q9"/>
  <c r="R9"/>
  <c r="S9"/>
  <c r="T9"/>
  <c r="U9"/>
  <c r="Q10"/>
  <c r="R10"/>
  <c r="S10"/>
  <c r="T10"/>
  <c r="U10"/>
  <c r="Q11"/>
  <c r="R11"/>
  <c r="S11"/>
  <c r="T11"/>
  <c r="U11"/>
  <c r="Q12"/>
  <c r="R12"/>
  <c r="S12"/>
  <c r="T12"/>
  <c r="U12"/>
  <c r="Q13"/>
  <c r="R13"/>
  <c r="S13"/>
  <c r="T13"/>
  <c r="U13"/>
  <c r="Q14"/>
  <c r="R14"/>
  <c r="S14"/>
  <c r="T14"/>
  <c r="U14"/>
  <c r="C22" i="10"/>
  <c r="Q15" i="28" s="1"/>
  <c r="D22" i="10"/>
  <c r="R15" i="28" s="1"/>
  <c r="E22" i="10"/>
  <c r="S15" i="28" s="1"/>
  <c r="F22" i="10"/>
  <c r="T15" i="28" s="1"/>
  <c r="G22" i="10"/>
  <c r="U15" i="28" s="1"/>
  <c r="Q16"/>
  <c r="R16"/>
  <c r="S16"/>
  <c r="T16"/>
  <c r="U16"/>
  <c r="Q17"/>
  <c r="R17"/>
  <c r="S17"/>
  <c r="T17"/>
  <c r="U17"/>
  <c r="Q18"/>
  <c r="R18"/>
  <c r="S18"/>
  <c r="T18"/>
  <c r="U18"/>
  <c r="Q19"/>
  <c r="R19"/>
  <c r="S19"/>
  <c r="T19"/>
  <c r="U19"/>
  <c r="Q20"/>
  <c r="R20"/>
  <c r="S20"/>
  <c r="T20"/>
  <c r="U20"/>
  <c r="C29" i="10"/>
  <c r="Q21" i="28" s="1"/>
  <c r="D29" i="10"/>
  <c r="R21" i="28" s="1"/>
  <c r="E29" i="10"/>
  <c r="S21" i="28" s="1"/>
  <c r="F29" i="10"/>
  <c r="T21" i="28" s="1"/>
  <c r="G29" i="10"/>
  <c r="U21" i="28" s="1"/>
  <c r="Q22"/>
  <c r="R22"/>
  <c r="S22"/>
  <c r="T22"/>
  <c r="U22"/>
  <c r="Q25"/>
  <c r="R25"/>
  <c r="S25"/>
  <c r="T25"/>
  <c r="U25"/>
  <c r="Q26"/>
  <c r="R26"/>
  <c r="S26"/>
  <c r="T26"/>
  <c r="U26"/>
  <c r="C37" i="10"/>
  <c r="Q27" i="28" s="1"/>
  <c r="D37" i="10"/>
  <c r="R27" i="28" s="1"/>
  <c r="E37" i="10"/>
  <c r="S27" i="28" s="1"/>
  <c r="F37" i="10"/>
  <c r="T27" i="28" s="1"/>
  <c r="G37" i="10"/>
  <c r="U27" i="28" s="1"/>
  <c r="P3"/>
  <c r="P4"/>
  <c r="P5"/>
  <c r="P6"/>
  <c r="P7"/>
  <c r="P8"/>
  <c r="P9"/>
  <c r="P10"/>
  <c r="P11"/>
  <c r="P12"/>
  <c r="P13"/>
  <c r="P14"/>
  <c r="B22" i="10"/>
  <c r="P15" i="28" s="1"/>
  <c r="P16"/>
  <c r="P17"/>
  <c r="P18"/>
  <c r="P19"/>
  <c r="P20"/>
  <c r="B29" i="10"/>
  <c r="P21" i="28" s="1"/>
  <c r="P22"/>
  <c r="B32" i="10"/>
  <c r="P23" i="28" s="1"/>
  <c r="P25"/>
  <c r="P26"/>
  <c r="B37" i="10"/>
  <c r="P27" i="28" s="1"/>
  <c r="A2"/>
  <c r="A6" i="27"/>
  <c r="A7"/>
  <c r="A8"/>
  <c r="A9"/>
  <c r="A10"/>
  <c r="A11"/>
  <c r="A12"/>
  <c r="A13"/>
  <c r="A14"/>
  <c r="A15"/>
  <c r="A16"/>
  <c r="A17"/>
  <c r="A18"/>
  <c r="A19"/>
  <c r="A20"/>
  <c r="A21"/>
  <c r="A22"/>
  <c r="A23"/>
  <c r="A24"/>
  <c r="C12" i="9"/>
  <c r="Q5" i="27" s="1"/>
  <c r="C16" i="9"/>
  <c r="C9"/>
  <c r="Q2" i="27" s="1"/>
  <c r="D12" i="9"/>
  <c r="D16"/>
  <c r="D9" s="1"/>
  <c r="R2" i="27" s="1"/>
  <c r="E12" i="9"/>
  <c r="S5" i="27" s="1"/>
  <c r="E16" i="9"/>
  <c r="S9" i="27" s="1"/>
  <c r="F12" i="9"/>
  <c r="T5" i="27" s="1"/>
  <c r="F16" i="9"/>
  <c r="G12"/>
  <c r="U5" i="27" s="1"/>
  <c r="G16" i="9"/>
  <c r="Q3" i="27"/>
  <c r="R3"/>
  <c r="S3"/>
  <c r="T3"/>
  <c r="U3"/>
  <c r="Q4"/>
  <c r="R4"/>
  <c r="S4"/>
  <c r="T4"/>
  <c r="U4"/>
  <c r="R5"/>
  <c r="Q6"/>
  <c r="R6"/>
  <c r="S6"/>
  <c r="T6"/>
  <c r="U6"/>
  <c r="Q7"/>
  <c r="R7"/>
  <c r="S7"/>
  <c r="T7"/>
  <c r="U7"/>
  <c r="Q8"/>
  <c r="R8"/>
  <c r="S8"/>
  <c r="T8"/>
  <c r="U8"/>
  <c r="Q9"/>
  <c r="U9"/>
  <c r="Q10"/>
  <c r="R10"/>
  <c r="S10"/>
  <c r="T10"/>
  <c r="U10"/>
  <c r="Q11"/>
  <c r="R11"/>
  <c r="S11"/>
  <c r="T11"/>
  <c r="U11"/>
  <c r="Q12"/>
  <c r="R12"/>
  <c r="S12"/>
  <c r="T12"/>
  <c r="U12"/>
  <c r="C24" i="9"/>
  <c r="C28"/>
  <c r="Q20" i="27" s="1"/>
  <c r="D24" i="9"/>
  <c r="R16" i="27" s="1"/>
  <c r="D28" i="9"/>
  <c r="R20" i="27" s="1"/>
  <c r="E24" i="9"/>
  <c r="E28"/>
  <c r="S20" i="27" s="1"/>
  <c r="F24" i="9"/>
  <c r="F28"/>
  <c r="T20" i="27" s="1"/>
  <c r="G24" i="9"/>
  <c r="G28"/>
  <c r="U20" i="27" s="1"/>
  <c r="Q14"/>
  <c r="R14"/>
  <c r="S14"/>
  <c r="T14"/>
  <c r="U14"/>
  <c r="Q15"/>
  <c r="R15"/>
  <c r="S15"/>
  <c r="T15"/>
  <c r="U15"/>
  <c r="S16"/>
  <c r="Q17"/>
  <c r="R17"/>
  <c r="S17"/>
  <c r="T17"/>
  <c r="U17"/>
  <c r="Q18"/>
  <c r="R18"/>
  <c r="S18"/>
  <c r="T18"/>
  <c r="U18"/>
  <c r="Q19"/>
  <c r="R19"/>
  <c r="S19"/>
  <c r="T19"/>
  <c r="U19"/>
  <c r="Q21"/>
  <c r="R21"/>
  <c r="S21"/>
  <c r="T21"/>
  <c r="U21"/>
  <c r="Q22"/>
  <c r="R22"/>
  <c r="S22"/>
  <c r="T22"/>
  <c r="U22"/>
  <c r="Q23"/>
  <c r="R23"/>
  <c r="S23"/>
  <c r="T23"/>
  <c r="U23"/>
  <c r="P3"/>
  <c r="P4"/>
  <c r="B12" i="9"/>
  <c r="P5" i="27" s="1"/>
  <c r="P6"/>
  <c r="P7"/>
  <c r="P8"/>
  <c r="B16" i="9"/>
  <c r="P9" i="27" s="1"/>
  <c r="P10"/>
  <c r="P11"/>
  <c r="P12"/>
  <c r="B24" i="9"/>
  <c r="B28"/>
  <c r="P20" i="27" s="1"/>
  <c r="P14"/>
  <c r="P15"/>
  <c r="P17"/>
  <c r="P18"/>
  <c r="P19"/>
  <c r="P21"/>
  <c r="P22"/>
  <c r="P23"/>
  <c r="A5"/>
  <c r="A4"/>
  <c r="A3"/>
  <c r="A2"/>
  <c r="C10" i="8"/>
  <c r="Q3" i="26" s="1"/>
  <c r="C19" i="8"/>
  <c r="C27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E10" i="8"/>
  <c r="S3" i="26" s="1"/>
  <c r="E19" i="8"/>
  <c r="S12" i="26" s="1"/>
  <c r="E27" i="8"/>
  <c r="S20" i="26" s="1"/>
  <c r="E37" i="8"/>
  <c r="F10"/>
  <c r="T3" i="26" s="1"/>
  <c r="F19" i="8"/>
  <c r="F27"/>
  <c r="T20" i="26" s="1"/>
  <c r="F37" i="8"/>
  <c r="T30" i="26" s="1"/>
  <c r="Q4"/>
  <c r="R4"/>
  <c r="S4"/>
  <c r="T4"/>
  <c r="U4"/>
  <c r="Q5"/>
  <c r="R5"/>
  <c r="S5"/>
  <c r="T5"/>
  <c r="U5"/>
  <c r="Q6"/>
  <c r="R6"/>
  <c r="S6"/>
  <c r="T6"/>
  <c r="U6"/>
  <c r="Q7"/>
  <c r="R7"/>
  <c r="S7"/>
  <c r="T7"/>
  <c r="U7"/>
  <c r="Q8"/>
  <c r="R8"/>
  <c r="S8"/>
  <c r="T8"/>
  <c r="U8"/>
  <c r="Q9"/>
  <c r="R9"/>
  <c r="S9"/>
  <c r="T9"/>
  <c r="U9"/>
  <c r="Q10"/>
  <c r="R10"/>
  <c r="S10"/>
  <c r="T10"/>
  <c r="U10"/>
  <c r="Q11"/>
  <c r="R11"/>
  <c r="S11"/>
  <c r="T11"/>
  <c r="U11"/>
  <c r="Q13"/>
  <c r="R13"/>
  <c r="S13"/>
  <c r="T13"/>
  <c r="U13"/>
  <c r="Q14"/>
  <c r="R14"/>
  <c r="S14"/>
  <c r="T14"/>
  <c r="U14"/>
  <c r="Q15"/>
  <c r="R15"/>
  <c r="S15"/>
  <c r="T15"/>
  <c r="U15"/>
  <c r="Q16"/>
  <c r="R16"/>
  <c r="S16"/>
  <c r="T16"/>
  <c r="U16"/>
  <c r="Q17"/>
  <c r="R17"/>
  <c r="S17"/>
  <c r="T17"/>
  <c r="U17"/>
  <c r="Q18"/>
  <c r="R18"/>
  <c r="S18"/>
  <c r="T18"/>
  <c r="U18"/>
  <c r="Q19"/>
  <c r="R19"/>
  <c r="S19"/>
  <c r="T19"/>
  <c r="U19"/>
  <c r="Q21"/>
  <c r="R21"/>
  <c r="S21"/>
  <c r="T21"/>
  <c r="U21"/>
  <c r="Q22"/>
  <c r="R22"/>
  <c r="S22"/>
  <c r="T22"/>
  <c r="U22"/>
  <c r="Q23"/>
  <c r="R23"/>
  <c r="S23"/>
  <c r="T23"/>
  <c r="U23"/>
  <c r="Q24"/>
  <c r="R24"/>
  <c r="S24"/>
  <c r="T24"/>
  <c r="U24"/>
  <c r="Q25"/>
  <c r="R25"/>
  <c r="S25"/>
  <c r="T25"/>
  <c r="U25"/>
  <c r="Q26"/>
  <c r="R26"/>
  <c r="S26"/>
  <c r="T26"/>
  <c r="U26"/>
  <c r="Q27"/>
  <c r="R27"/>
  <c r="S27"/>
  <c r="T27"/>
  <c r="U27"/>
  <c r="Q28"/>
  <c r="R28"/>
  <c r="S28"/>
  <c r="T28"/>
  <c r="U28"/>
  <c r="Q29"/>
  <c r="R29"/>
  <c r="S29"/>
  <c r="T29"/>
  <c r="U29"/>
  <c r="S30"/>
  <c r="Q31"/>
  <c r="R31"/>
  <c r="S31"/>
  <c r="T31"/>
  <c r="U31"/>
  <c r="Q32"/>
  <c r="R32"/>
  <c r="S32"/>
  <c r="T32"/>
  <c r="U32"/>
  <c r="Q33"/>
  <c r="R33"/>
  <c r="S33"/>
  <c r="T33"/>
  <c r="U33"/>
  <c r="Q34"/>
  <c r="R34"/>
  <c r="S34"/>
  <c r="T34"/>
  <c r="U34"/>
  <c r="C44" i="8"/>
  <c r="Q36" i="26" s="1"/>
  <c r="C53" i="8"/>
  <c r="Q45" i="26" s="1"/>
  <c r="C61" i="8"/>
  <c r="Q53" i="26" s="1"/>
  <c r="C71" i="8"/>
  <c r="D44"/>
  <c r="R36" i="26" s="1"/>
  <c r="D53" i="8"/>
  <c r="D61"/>
  <c r="R53" i="26" s="1"/>
  <c r="D71" i="8"/>
  <c r="E44"/>
  <c r="S36" i="26" s="1"/>
  <c r="E53" i="8"/>
  <c r="S45" i="26" s="1"/>
  <c r="E61" i="8"/>
  <c r="S53" i="26" s="1"/>
  <c r="E71" i="8"/>
  <c r="S63" i="26" s="1"/>
  <c r="F44" i="8"/>
  <c r="T36" i="26" s="1"/>
  <c r="F53" i="8"/>
  <c r="T45" i="26" s="1"/>
  <c r="F61" i="8"/>
  <c r="T53" i="26" s="1"/>
  <c r="F71" i="8"/>
  <c r="T63" i="26" s="1"/>
  <c r="G44" i="8"/>
  <c r="G53"/>
  <c r="U45" i="26" s="1"/>
  <c r="G61" i="8"/>
  <c r="U53" i="26" s="1"/>
  <c r="Q37"/>
  <c r="R37"/>
  <c r="S37"/>
  <c r="T37"/>
  <c r="U37"/>
  <c r="Q38"/>
  <c r="R38"/>
  <c r="S38"/>
  <c r="T38"/>
  <c r="U38"/>
  <c r="Q39"/>
  <c r="R39"/>
  <c r="S39"/>
  <c r="T39"/>
  <c r="U39"/>
  <c r="Q40"/>
  <c r="R40"/>
  <c r="S40"/>
  <c r="T40"/>
  <c r="U40"/>
  <c r="Q41"/>
  <c r="R41"/>
  <c r="S41"/>
  <c r="T41"/>
  <c r="Q42"/>
  <c r="R42"/>
  <c r="S42"/>
  <c r="T42"/>
  <c r="U42"/>
  <c r="Q43"/>
  <c r="R43"/>
  <c r="S43"/>
  <c r="T43"/>
  <c r="U43"/>
  <c r="Q44"/>
  <c r="R44"/>
  <c r="S44"/>
  <c r="T44"/>
  <c r="U44"/>
  <c r="Q46"/>
  <c r="R46"/>
  <c r="S46"/>
  <c r="T46"/>
  <c r="U46"/>
  <c r="Q47"/>
  <c r="R47"/>
  <c r="S47"/>
  <c r="T47"/>
  <c r="U47"/>
  <c r="Q48"/>
  <c r="R48"/>
  <c r="S48"/>
  <c r="T48"/>
  <c r="U48"/>
  <c r="Q49"/>
  <c r="R49"/>
  <c r="S49"/>
  <c r="T49"/>
  <c r="U49"/>
  <c r="Q50"/>
  <c r="R50"/>
  <c r="S50"/>
  <c r="T50"/>
  <c r="U50"/>
  <c r="Q51"/>
  <c r="R51"/>
  <c r="S51"/>
  <c r="T51"/>
  <c r="U51"/>
  <c r="Q52"/>
  <c r="R52"/>
  <c r="S52"/>
  <c r="T52"/>
  <c r="U52"/>
  <c r="Q54"/>
  <c r="R54"/>
  <c r="S54"/>
  <c r="T54"/>
  <c r="U54"/>
  <c r="Q55"/>
  <c r="R55"/>
  <c r="S55"/>
  <c r="T55"/>
  <c r="U55"/>
  <c r="Q56"/>
  <c r="R56"/>
  <c r="S56"/>
  <c r="T56"/>
  <c r="U56"/>
  <c r="Q57"/>
  <c r="R57"/>
  <c r="S57"/>
  <c r="T57"/>
  <c r="U57"/>
  <c r="Q58"/>
  <c r="R58"/>
  <c r="S58"/>
  <c r="T58"/>
  <c r="U58"/>
  <c r="Q59"/>
  <c r="R59"/>
  <c r="S59"/>
  <c r="T59"/>
  <c r="U59"/>
  <c r="Q60"/>
  <c r="R60"/>
  <c r="S60"/>
  <c r="T60"/>
  <c r="U60"/>
  <c r="Q61"/>
  <c r="R61"/>
  <c r="S61"/>
  <c r="T61"/>
  <c r="U61"/>
  <c r="Q62"/>
  <c r="R62"/>
  <c r="S62"/>
  <c r="T62"/>
  <c r="U62"/>
  <c r="Q63"/>
  <c r="R63"/>
  <c r="Q64"/>
  <c r="R64"/>
  <c r="S64"/>
  <c r="T64"/>
  <c r="U64"/>
  <c r="Q65"/>
  <c r="R65"/>
  <c r="S65"/>
  <c r="T65"/>
  <c r="U65"/>
  <c r="Q66"/>
  <c r="R66"/>
  <c r="S66"/>
  <c r="T66"/>
  <c r="U66"/>
  <c r="Q67"/>
  <c r="R67"/>
  <c r="S67"/>
  <c r="T67"/>
  <c r="U67"/>
  <c r="B44" i="8"/>
  <c r="P36" i="26" s="1"/>
  <c r="B53" i="8"/>
  <c r="P45" i="26" s="1"/>
  <c r="B61" i="8"/>
  <c r="P53" i="26" s="1"/>
  <c r="B71" i="8"/>
  <c r="P63" i="26" s="1"/>
  <c r="B10" i="8"/>
  <c r="P3" i="26" s="1"/>
  <c r="B19" i="8"/>
  <c r="P12" i="26" s="1"/>
  <c r="B27" i="8"/>
  <c r="P20" i="26" s="1"/>
  <c r="B37" i="8"/>
  <c r="P30" i="26" s="1"/>
  <c r="P37"/>
  <c r="P38"/>
  <c r="P39"/>
  <c r="P40"/>
  <c r="P41"/>
  <c r="P42"/>
  <c r="P43"/>
  <c r="P44"/>
  <c r="P46"/>
  <c r="P47"/>
  <c r="P48"/>
  <c r="P49"/>
  <c r="P50"/>
  <c r="P51"/>
  <c r="P52"/>
  <c r="P54"/>
  <c r="P55"/>
  <c r="P56"/>
  <c r="P57"/>
  <c r="P58"/>
  <c r="P59"/>
  <c r="P60"/>
  <c r="P61"/>
  <c r="P62"/>
  <c r="P64"/>
  <c r="P65"/>
  <c r="P66"/>
  <c r="P67"/>
  <c r="P4"/>
  <c r="P5"/>
  <c r="P6"/>
  <c r="P7"/>
  <c r="P8"/>
  <c r="P9"/>
  <c r="P10"/>
  <c r="P11"/>
  <c r="P13"/>
  <c r="P14"/>
  <c r="P15"/>
  <c r="P16"/>
  <c r="P17"/>
  <c r="P18"/>
  <c r="P19"/>
  <c r="P21"/>
  <c r="P22"/>
  <c r="P23"/>
  <c r="P24"/>
  <c r="P25"/>
  <c r="P26"/>
  <c r="P27"/>
  <c r="P28"/>
  <c r="P29"/>
  <c r="P31"/>
  <c r="P32"/>
  <c r="P33"/>
  <c r="P34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F9" i="7"/>
  <c r="T2" i="25" s="1"/>
  <c r="F50" i="7"/>
  <c r="T3" i="25" s="1"/>
  <c r="E9" i="7"/>
  <c r="E50"/>
  <c r="S3" i="25" s="1"/>
  <c r="D9" i="7"/>
  <c r="R2" i="25" s="1"/>
  <c r="D50" i="7"/>
  <c r="R3" i="25" s="1"/>
  <c r="C9" i="7"/>
  <c r="Q2" i="25" s="1"/>
  <c r="C50" i="7"/>
  <c r="B9"/>
  <c r="P2" i="25" s="1"/>
  <c r="B50" i="7"/>
  <c r="A3" i="25"/>
  <c r="A4"/>
  <c r="A2"/>
  <c r="A87" i="24"/>
  <c r="C85" i="6"/>
  <c r="Q77" i="24" s="1"/>
  <c r="C93" i="6"/>
  <c r="Q85" i="24" s="1"/>
  <c r="C103" i="6"/>
  <c r="C113"/>
  <c r="Q105" i="24" s="1"/>
  <c r="C123" i="6"/>
  <c r="Q115" i="24" s="1"/>
  <c r="C133" i="6"/>
  <c r="Q125" i="24" s="1"/>
  <c r="C146" i="6"/>
  <c r="C150"/>
  <c r="Q142" i="24" s="1"/>
  <c r="D85" i="6"/>
  <c r="D93"/>
  <c r="R85" i="24" s="1"/>
  <c r="D103" i="6"/>
  <c r="R95" i="24" s="1"/>
  <c r="D113" i="6"/>
  <c r="R105" i="24" s="1"/>
  <c r="D123" i="6"/>
  <c r="D133"/>
  <c r="D146"/>
  <c r="D150"/>
  <c r="R142" i="24" s="1"/>
  <c r="E85" i="6"/>
  <c r="S77" i="24" s="1"/>
  <c r="E93" i="6"/>
  <c r="E103"/>
  <c r="E113"/>
  <c r="S105" i="24" s="1"/>
  <c r="E123" i="6"/>
  <c r="S115" i="24" s="1"/>
  <c r="E133" i="6"/>
  <c r="S125" i="24" s="1"/>
  <c r="E146" i="6"/>
  <c r="E150"/>
  <c r="S142" i="24" s="1"/>
  <c r="F85" i="6"/>
  <c r="T77" i="24" s="1"/>
  <c r="F93" i="6"/>
  <c r="T85" i="24" s="1"/>
  <c r="F103" i="6"/>
  <c r="T95" i="24" s="1"/>
  <c r="F113" i="6"/>
  <c r="F123"/>
  <c r="T115" i="24" s="1"/>
  <c r="F133" i="6"/>
  <c r="T125" i="24" s="1"/>
  <c r="F146" i="6"/>
  <c r="T138" i="24" s="1"/>
  <c r="F150" i="6"/>
  <c r="T142" i="24" s="1"/>
  <c r="G85" i="6"/>
  <c r="U77" i="24" s="1"/>
  <c r="G93" i="6"/>
  <c r="U85" i="24" s="1"/>
  <c r="G103" i="6"/>
  <c r="U95" i="24" s="1"/>
  <c r="G123" i="6"/>
  <c r="U115" i="24" s="1"/>
  <c r="G133" i="6"/>
  <c r="U125" i="24" s="1"/>
  <c r="G146" i="6"/>
  <c r="U138" i="24" s="1"/>
  <c r="G150" i="6"/>
  <c r="U142" i="24" s="1"/>
  <c r="R77"/>
  <c r="Q78"/>
  <c r="R78"/>
  <c r="S78"/>
  <c r="T78"/>
  <c r="U78"/>
  <c r="Q79"/>
  <c r="R79"/>
  <c r="S79"/>
  <c r="T79"/>
  <c r="U79"/>
  <c r="Q80"/>
  <c r="R80"/>
  <c r="S80"/>
  <c r="T80"/>
  <c r="U80"/>
  <c r="Q81"/>
  <c r="R81"/>
  <c r="S81"/>
  <c r="T81"/>
  <c r="U81"/>
  <c r="Q82"/>
  <c r="R82"/>
  <c r="S82"/>
  <c r="T82"/>
  <c r="U82"/>
  <c r="Q83"/>
  <c r="R83"/>
  <c r="S83"/>
  <c r="T83"/>
  <c r="U83"/>
  <c r="Q84"/>
  <c r="R84"/>
  <c r="S84"/>
  <c r="T84"/>
  <c r="U84"/>
  <c r="Q86"/>
  <c r="R86"/>
  <c r="S86"/>
  <c r="T86"/>
  <c r="U86"/>
  <c r="Q87"/>
  <c r="R87"/>
  <c r="S87"/>
  <c r="T87"/>
  <c r="U87"/>
  <c r="Q88"/>
  <c r="R88"/>
  <c r="S88"/>
  <c r="T88"/>
  <c r="U88"/>
  <c r="Q89"/>
  <c r="R89"/>
  <c r="S89"/>
  <c r="T89"/>
  <c r="U89"/>
  <c r="Q90"/>
  <c r="R90"/>
  <c r="S90"/>
  <c r="T90"/>
  <c r="U90"/>
  <c r="Q91"/>
  <c r="R91"/>
  <c r="S91"/>
  <c r="T91"/>
  <c r="U91"/>
  <c r="Q92"/>
  <c r="R92"/>
  <c r="S92"/>
  <c r="T92"/>
  <c r="U92"/>
  <c r="Q93"/>
  <c r="R93"/>
  <c r="S93"/>
  <c r="T93"/>
  <c r="U93"/>
  <c r="Q94"/>
  <c r="R94"/>
  <c r="S94"/>
  <c r="T94"/>
  <c r="U94"/>
  <c r="Q95"/>
  <c r="S95"/>
  <c r="Q96"/>
  <c r="R96"/>
  <c r="S96"/>
  <c r="T96"/>
  <c r="U96"/>
  <c r="Q97"/>
  <c r="R97"/>
  <c r="S97"/>
  <c r="T97"/>
  <c r="U97"/>
  <c r="Q98"/>
  <c r="R98"/>
  <c r="S98"/>
  <c r="T98"/>
  <c r="U98"/>
  <c r="Q99"/>
  <c r="R99"/>
  <c r="S99"/>
  <c r="T99"/>
  <c r="U99"/>
  <c r="Q100"/>
  <c r="R100"/>
  <c r="S100"/>
  <c r="T100"/>
  <c r="U100"/>
  <c r="Q101"/>
  <c r="R101"/>
  <c r="S101"/>
  <c r="T101"/>
  <c r="U101"/>
  <c r="Q102"/>
  <c r="R102"/>
  <c r="S102"/>
  <c r="T102"/>
  <c r="U102"/>
  <c r="Q103"/>
  <c r="R103"/>
  <c r="S103"/>
  <c r="T103"/>
  <c r="U103"/>
  <c r="Q104"/>
  <c r="R104"/>
  <c r="S104"/>
  <c r="T104"/>
  <c r="U104"/>
  <c r="T105"/>
  <c r="Q106"/>
  <c r="R106"/>
  <c r="S106"/>
  <c r="T106"/>
  <c r="U106"/>
  <c r="Q107"/>
  <c r="R107"/>
  <c r="S107"/>
  <c r="T107"/>
  <c r="U107"/>
  <c r="Q108"/>
  <c r="R108"/>
  <c r="S108"/>
  <c r="T108"/>
  <c r="U108"/>
  <c r="Q109"/>
  <c r="R109"/>
  <c r="S109"/>
  <c r="T109"/>
  <c r="U109"/>
  <c r="Q110"/>
  <c r="R110"/>
  <c r="S110"/>
  <c r="T110"/>
  <c r="Q111"/>
  <c r="R111"/>
  <c r="S111"/>
  <c r="T111"/>
  <c r="U111"/>
  <c r="Q112"/>
  <c r="R112"/>
  <c r="S112"/>
  <c r="T112"/>
  <c r="U112"/>
  <c r="Q113"/>
  <c r="R113"/>
  <c r="S113"/>
  <c r="T113"/>
  <c r="U113"/>
  <c r="Q114"/>
  <c r="R114"/>
  <c r="S114"/>
  <c r="T114"/>
  <c r="R115"/>
  <c r="Q116"/>
  <c r="R116"/>
  <c r="S116"/>
  <c r="T116"/>
  <c r="U116"/>
  <c r="Q117"/>
  <c r="R117"/>
  <c r="S117"/>
  <c r="T117"/>
  <c r="U117"/>
  <c r="Q118"/>
  <c r="R118"/>
  <c r="S118"/>
  <c r="T118"/>
  <c r="U118"/>
  <c r="Q119"/>
  <c r="R119"/>
  <c r="S119"/>
  <c r="T119"/>
  <c r="U119"/>
  <c r="Q120"/>
  <c r="R120"/>
  <c r="S120"/>
  <c r="T120"/>
  <c r="U120"/>
  <c r="Q121"/>
  <c r="R121"/>
  <c r="S121"/>
  <c r="T121"/>
  <c r="U121"/>
  <c r="Q122"/>
  <c r="R122"/>
  <c r="S122"/>
  <c r="T122"/>
  <c r="U122"/>
  <c r="Q123"/>
  <c r="R123"/>
  <c r="S123"/>
  <c r="T123"/>
  <c r="U123"/>
  <c r="Q124"/>
  <c r="R124"/>
  <c r="S124"/>
  <c r="T124"/>
  <c r="U124"/>
  <c r="R125"/>
  <c r="Q126"/>
  <c r="R126"/>
  <c r="S126"/>
  <c r="T126"/>
  <c r="U126"/>
  <c r="Q127"/>
  <c r="R127"/>
  <c r="S127"/>
  <c r="T127"/>
  <c r="U127"/>
  <c r="Q128"/>
  <c r="R128"/>
  <c r="S128"/>
  <c r="T128"/>
  <c r="U128"/>
  <c r="Q129"/>
  <c r="R129"/>
  <c r="S129"/>
  <c r="T129"/>
  <c r="Q130"/>
  <c r="R130"/>
  <c r="S130"/>
  <c r="T130"/>
  <c r="U130"/>
  <c r="Q131"/>
  <c r="R131"/>
  <c r="S131"/>
  <c r="T131"/>
  <c r="U131"/>
  <c r="Q132"/>
  <c r="R132"/>
  <c r="S132"/>
  <c r="T132"/>
  <c r="U132"/>
  <c r="Q133"/>
  <c r="R133"/>
  <c r="S133"/>
  <c r="T133"/>
  <c r="U133"/>
  <c r="Q134"/>
  <c r="R134"/>
  <c r="S134"/>
  <c r="T134"/>
  <c r="U134"/>
  <c r="Q135"/>
  <c r="R135"/>
  <c r="S135"/>
  <c r="T135"/>
  <c r="U135"/>
  <c r="Q136"/>
  <c r="R136"/>
  <c r="S136"/>
  <c r="T136"/>
  <c r="U136"/>
  <c r="Q137"/>
  <c r="R137"/>
  <c r="S137"/>
  <c r="T137"/>
  <c r="U137"/>
  <c r="Q138"/>
  <c r="R138"/>
  <c r="S138"/>
  <c r="Q139"/>
  <c r="R139"/>
  <c r="S139"/>
  <c r="T139"/>
  <c r="U139"/>
  <c r="Q140"/>
  <c r="R140"/>
  <c r="S140"/>
  <c r="T140"/>
  <c r="U140"/>
  <c r="Q141"/>
  <c r="R141"/>
  <c r="S141"/>
  <c r="T141"/>
  <c r="U141"/>
  <c r="Q143"/>
  <c r="R143"/>
  <c r="S143"/>
  <c r="T143"/>
  <c r="U143"/>
  <c r="Q144"/>
  <c r="R144"/>
  <c r="S144"/>
  <c r="T144"/>
  <c r="U144"/>
  <c r="Q145"/>
  <c r="R145"/>
  <c r="S145"/>
  <c r="T145"/>
  <c r="U145"/>
  <c r="Q146"/>
  <c r="R146"/>
  <c r="S146"/>
  <c r="T146"/>
  <c r="U146"/>
  <c r="Q147"/>
  <c r="R147"/>
  <c r="S147"/>
  <c r="T147"/>
  <c r="U147"/>
  <c r="Q148"/>
  <c r="R148"/>
  <c r="S148"/>
  <c r="T148"/>
  <c r="U148"/>
  <c r="Q149"/>
  <c r="R149"/>
  <c r="S149"/>
  <c r="T149"/>
  <c r="U149"/>
  <c r="C10" i="6"/>
  <c r="Q3" i="24" s="1"/>
  <c r="C18" i="6"/>
  <c r="C28"/>
  <c r="Q21" i="24" s="1"/>
  <c r="C38" i="6"/>
  <c r="C48"/>
  <c r="Q41" i="24" s="1"/>
  <c r="C58" i="6"/>
  <c r="C71"/>
  <c r="Q64" i="24" s="1"/>
  <c r="C75" i="6"/>
  <c r="D10"/>
  <c r="R3" i="24" s="1"/>
  <c r="D18" i="6"/>
  <c r="R11" i="24" s="1"/>
  <c r="D28" i="6"/>
  <c r="R21" i="24" s="1"/>
  <c r="D38" i="6"/>
  <c r="D48"/>
  <c r="R41" i="24" s="1"/>
  <c r="D58" i="6"/>
  <c r="D71"/>
  <c r="R64" i="24" s="1"/>
  <c r="D75" i="6"/>
  <c r="R68" i="24" s="1"/>
  <c r="E10" i="6"/>
  <c r="S3" i="24" s="1"/>
  <c r="E18" i="6"/>
  <c r="E28"/>
  <c r="E38"/>
  <c r="S31" i="24" s="1"/>
  <c r="E48" i="6"/>
  <c r="S41" i="24" s="1"/>
  <c r="E58" i="6"/>
  <c r="E71"/>
  <c r="S64" i="24" s="1"/>
  <c r="E75" i="6"/>
  <c r="S68" i="24" s="1"/>
  <c r="F10" i="6"/>
  <c r="T3" i="24" s="1"/>
  <c r="F18" i="6"/>
  <c r="T11" i="24" s="1"/>
  <c r="F28" i="6"/>
  <c r="T21" i="24" s="1"/>
  <c r="F38" i="6"/>
  <c r="T31" i="24" s="1"/>
  <c r="F48" i="6"/>
  <c r="T41" i="24" s="1"/>
  <c r="F58" i="6"/>
  <c r="T51" i="24" s="1"/>
  <c r="F71" i="6"/>
  <c r="F75"/>
  <c r="T68" i="24" s="1"/>
  <c r="G38" i="6"/>
  <c r="U31" i="24" s="1"/>
  <c r="G48" i="6"/>
  <c r="U41" i="24" s="1"/>
  <c r="G58" i="6"/>
  <c r="U51" i="24" s="1"/>
  <c r="G71" i="6"/>
  <c r="U64" i="24" s="1"/>
  <c r="G75" i="6"/>
  <c r="U68" i="24" s="1"/>
  <c r="B85" i="6"/>
  <c r="B93"/>
  <c r="P85" i="24" s="1"/>
  <c r="B103" i="6"/>
  <c r="P95" i="24" s="1"/>
  <c r="B113" i="6"/>
  <c r="P105" i="24" s="1"/>
  <c r="B123" i="6"/>
  <c r="P115" i="24" s="1"/>
  <c r="B133" i="6"/>
  <c r="P125" i="24" s="1"/>
  <c r="B146" i="6"/>
  <c r="B150"/>
  <c r="P142" i="24" s="1"/>
  <c r="P77"/>
  <c r="P78"/>
  <c r="P79"/>
  <c r="P80"/>
  <c r="P81"/>
  <c r="P82"/>
  <c r="P83"/>
  <c r="P84"/>
  <c r="P86"/>
  <c r="P87"/>
  <c r="P88"/>
  <c r="P89"/>
  <c r="P90"/>
  <c r="P91"/>
  <c r="P92"/>
  <c r="P93"/>
  <c r="P94"/>
  <c r="P96"/>
  <c r="P97"/>
  <c r="P98"/>
  <c r="P99"/>
  <c r="P100"/>
  <c r="P101"/>
  <c r="P102"/>
  <c r="P103"/>
  <c r="P104"/>
  <c r="P106"/>
  <c r="P107"/>
  <c r="P108"/>
  <c r="P109"/>
  <c r="P110"/>
  <c r="P111"/>
  <c r="P112"/>
  <c r="P113"/>
  <c r="P114"/>
  <c r="P116"/>
  <c r="P117"/>
  <c r="P118"/>
  <c r="P119"/>
  <c r="P120"/>
  <c r="P121"/>
  <c r="P122"/>
  <c r="P123"/>
  <c r="P124"/>
  <c r="P126"/>
  <c r="P127"/>
  <c r="P128"/>
  <c r="P129"/>
  <c r="P130"/>
  <c r="P131"/>
  <c r="P132"/>
  <c r="P133"/>
  <c r="P134"/>
  <c r="P135"/>
  <c r="P136"/>
  <c r="P137"/>
  <c r="P138"/>
  <c r="P139"/>
  <c r="P140"/>
  <c r="P141"/>
  <c r="P143"/>
  <c r="P144"/>
  <c r="P145"/>
  <c r="P146"/>
  <c r="P147"/>
  <c r="P148"/>
  <c r="P149"/>
  <c r="A150"/>
  <c r="A77"/>
  <c r="A78"/>
  <c r="A79"/>
  <c r="A80"/>
  <c r="A81"/>
  <c r="A82"/>
  <c r="A83"/>
  <c r="A84"/>
  <c r="A85"/>
  <c r="A86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76"/>
  <c r="A75"/>
  <c r="A74"/>
  <c r="A73"/>
  <c r="A72"/>
  <c r="A71"/>
  <c r="A70"/>
  <c r="A69"/>
  <c r="A68"/>
  <c r="A67"/>
  <c r="A66"/>
  <c r="A65"/>
  <c r="A64"/>
  <c r="Q4"/>
  <c r="R4"/>
  <c r="S4"/>
  <c r="T4"/>
  <c r="U4"/>
  <c r="Q5"/>
  <c r="R5"/>
  <c r="S5"/>
  <c r="T5"/>
  <c r="U5"/>
  <c r="Q6"/>
  <c r="R6"/>
  <c r="S6"/>
  <c r="T6"/>
  <c r="U6"/>
  <c r="Q7"/>
  <c r="R7"/>
  <c r="S7"/>
  <c r="T7"/>
  <c r="U7"/>
  <c r="Q8"/>
  <c r="R8"/>
  <c r="S8"/>
  <c r="T8"/>
  <c r="U8"/>
  <c r="Q9"/>
  <c r="R9"/>
  <c r="S9"/>
  <c r="T9"/>
  <c r="U9"/>
  <c r="Q10"/>
  <c r="R10"/>
  <c r="S10"/>
  <c r="T10"/>
  <c r="U10"/>
  <c r="Q11"/>
  <c r="S11"/>
  <c r="Q12"/>
  <c r="R12"/>
  <c r="S12"/>
  <c r="T12"/>
  <c r="U12"/>
  <c r="Q13"/>
  <c r="R13"/>
  <c r="S13"/>
  <c r="T13"/>
  <c r="U13"/>
  <c r="Q14"/>
  <c r="R14"/>
  <c r="S14"/>
  <c r="T14"/>
  <c r="U14"/>
  <c r="Q15"/>
  <c r="R15"/>
  <c r="S15"/>
  <c r="T15"/>
  <c r="U15"/>
  <c r="Q16"/>
  <c r="R16"/>
  <c r="S16"/>
  <c r="T16"/>
  <c r="U16"/>
  <c r="Q17"/>
  <c r="R17"/>
  <c r="S17"/>
  <c r="T17"/>
  <c r="U17"/>
  <c r="Q18"/>
  <c r="R18"/>
  <c r="S18"/>
  <c r="T18"/>
  <c r="U18"/>
  <c r="Q19"/>
  <c r="R19"/>
  <c r="S19"/>
  <c r="T19"/>
  <c r="U19"/>
  <c r="Q20"/>
  <c r="R20"/>
  <c r="S20"/>
  <c r="T20"/>
  <c r="U20"/>
  <c r="S21"/>
  <c r="Q22"/>
  <c r="R22"/>
  <c r="S22"/>
  <c r="T22"/>
  <c r="U22"/>
  <c r="Q23"/>
  <c r="R23"/>
  <c r="S23"/>
  <c r="T23"/>
  <c r="U23"/>
  <c r="Q24"/>
  <c r="R24"/>
  <c r="S24"/>
  <c r="T24"/>
  <c r="U24"/>
  <c r="Q25"/>
  <c r="R25"/>
  <c r="S25"/>
  <c r="T25"/>
  <c r="U25"/>
  <c r="Q26"/>
  <c r="R26"/>
  <c r="S26"/>
  <c r="T26"/>
  <c r="U26"/>
  <c r="Q27"/>
  <c r="R27"/>
  <c r="S27"/>
  <c r="T27"/>
  <c r="U27"/>
  <c r="Q28"/>
  <c r="R28"/>
  <c r="S28"/>
  <c r="T28"/>
  <c r="U28"/>
  <c r="Q29"/>
  <c r="R29"/>
  <c r="S29"/>
  <c r="T29"/>
  <c r="Q30"/>
  <c r="R30"/>
  <c r="S30"/>
  <c r="T30"/>
  <c r="U30"/>
  <c r="Q31"/>
  <c r="R31"/>
  <c r="Q32"/>
  <c r="R32"/>
  <c r="S32"/>
  <c r="T32"/>
  <c r="U32"/>
  <c r="Q33"/>
  <c r="R33"/>
  <c r="S33"/>
  <c r="T33"/>
  <c r="U33"/>
  <c r="Q34"/>
  <c r="R34"/>
  <c r="S34"/>
  <c r="T34"/>
  <c r="U34"/>
  <c r="Q35"/>
  <c r="R35"/>
  <c r="S35"/>
  <c r="T35"/>
  <c r="U35"/>
  <c r="Q36"/>
  <c r="R36"/>
  <c r="S36"/>
  <c r="T36"/>
  <c r="U36"/>
  <c r="Q37"/>
  <c r="R37"/>
  <c r="S37"/>
  <c r="T37"/>
  <c r="U37"/>
  <c r="Q38"/>
  <c r="R38"/>
  <c r="S38"/>
  <c r="T38"/>
  <c r="U38"/>
  <c r="Q39"/>
  <c r="R39"/>
  <c r="S39"/>
  <c r="T39"/>
  <c r="U39"/>
  <c r="Q40"/>
  <c r="R40"/>
  <c r="S40"/>
  <c r="T40"/>
  <c r="U40"/>
  <c r="Q42"/>
  <c r="R42"/>
  <c r="S42"/>
  <c r="T42"/>
  <c r="U42"/>
  <c r="Q43"/>
  <c r="R43"/>
  <c r="S43"/>
  <c r="T43"/>
  <c r="U43"/>
  <c r="Q44"/>
  <c r="R44"/>
  <c r="S44"/>
  <c r="T44"/>
  <c r="U44"/>
  <c r="Q45"/>
  <c r="R45"/>
  <c r="S45"/>
  <c r="T45"/>
  <c r="U45"/>
  <c r="Q46"/>
  <c r="R46"/>
  <c r="S46"/>
  <c r="T46"/>
  <c r="U46"/>
  <c r="Q47"/>
  <c r="R47"/>
  <c r="S47"/>
  <c r="T47"/>
  <c r="U47"/>
  <c r="Q48"/>
  <c r="R48"/>
  <c r="S48"/>
  <c r="T48"/>
  <c r="U48"/>
  <c r="Q49"/>
  <c r="R49"/>
  <c r="S49"/>
  <c r="T49"/>
  <c r="U49"/>
  <c r="Q50"/>
  <c r="R50"/>
  <c r="S50"/>
  <c r="T50"/>
  <c r="U50"/>
  <c r="Q51"/>
  <c r="R51"/>
  <c r="S51"/>
  <c r="Q52"/>
  <c r="R52"/>
  <c r="S52"/>
  <c r="T52"/>
  <c r="U52"/>
  <c r="Q53"/>
  <c r="R53"/>
  <c r="S53"/>
  <c r="T53"/>
  <c r="U53"/>
  <c r="Q54"/>
  <c r="R54"/>
  <c r="S54"/>
  <c r="T54"/>
  <c r="U54"/>
  <c r="R55"/>
  <c r="S55"/>
  <c r="T55"/>
  <c r="Q56"/>
  <c r="R56"/>
  <c r="S56"/>
  <c r="T56"/>
  <c r="U56"/>
  <c r="Q57"/>
  <c r="R57"/>
  <c r="S57"/>
  <c r="T57"/>
  <c r="U57"/>
  <c r="Q58"/>
  <c r="R58"/>
  <c r="S58"/>
  <c r="T58"/>
  <c r="U58"/>
  <c r="Q59"/>
  <c r="R59"/>
  <c r="S59"/>
  <c r="T59"/>
  <c r="U59"/>
  <c r="Q60"/>
  <c r="R60"/>
  <c r="S60"/>
  <c r="T60"/>
  <c r="U60"/>
  <c r="Q61"/>
  <c r="R61"/>
  <c r="S61"/>
  <c r="T61"/>
  <c r="U61"/>
  <c r="Q62"/>
  <c r="R62"/>
  <c r="S62"/>
  <c r="T62"/>
  <c r="U62"/>
  <c r="Q63"/>
  <c r="R63"/>
  <c r="S63"/>
  <c r="T63"/>
  <c r="U63"/>
  <c r="T64"/>
  <c r="Q65"/>
  <c r="R65"/>
  <c r="S65"/>
  <c r="T65"/>
  <c r="U65"/>
  <c r="Q66"/>
  <c r="R66"/>
  <c r="S66"/>
  <c r="T66"/>
  <c r="U66"/>
  <c r="Q67"/>
  <c r="R67"/>
  <c r="S67"/>
  <c r="T67"/>
  <c r="U67"/>
  <c r="Q68"/>
  <c r="Q69"/>
  <c r="R69"/>
  <c r="S69"/>
  <c r="T69"/>
  <c r="U69"/>
  <c r="Q70"/>
  <c r="R70"/>
  <c r="S70"/>
  <c r="T70"/>
  <c r="U70"/>
  <c r="Q71"/>
  <c r="R71"/>
  <c r="S71"/>
  <c r="T71"/>
  <c r="U71"/>
  <c r="Q72"/>
  <c r="R72"/>
  <c r="S72"/>
  <c r="T72"/>
  <c r="U72"/>
  <c r="Q73"/>
  <c r="R73"/>
  <c r="S73"/>
  <c r="T73"/>
  <c r="U73"/>
  <c r="Q74"/>
  <c r="R74"/>
  <c r="S74"/>
  <c r="T74"/>
  <c r="U74"/>
  <c r="Q75"/>
  <c r="R75"/>
  <c r="S75"/>
  <c r="T75"/>
  <c r="U75"/>
  <c r="P4"/>
  <c r="P5"/>
  <c r="P6"/>
  <c r="P7"/>
  <c r="P8"/>
  <c r="P9"/>
  <c r="P10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A16"/>
  <c r="A8"/>
  <c r="A2" i="18"/>
  <c r="A9"/>
  <c r="A39"/>
  <c r="A63" i="24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5"/>
  <c r="A14"/>
  <c r="A13"/>
  <c r="A12"/>
  <c r="A11"/>
  <c r="A10"/>
  <c r="A9"/>
  <c r="A7"/>
  <c r="A6"/>
  <c r="A5"/>
  <c r="A4"/>
  <c r="A3"/>
  <c r="A2"/>
  <c r="U4" i="20"/>
  <c r="U5"/>
  <c r="U6"/>
  <c r="U8"/>
  <c r="U9"/>
  <c r="U11"/>
  <c r="U12"/>
  <c r="U13"/>
  <c r="U14"/>
  <c r="U15"/>
  <c r="U17"/>
  <c r="U18"/>
  <c r="U19"/>
  <c r="U23"/>
  <c r="U24"/>
  <c r="U26"/>
  <c r="U27"/>
  <c r="U30"/>
  <c r="U32"/>
  <c r="U33"/>
  <c r="G46" i="5"/>
  <c r="G47"/>
  <c r="G48"/>
  <c r="U40" i="20" s="1"/>
  <c r="G49" i="5"/>
  <c r="U41" i="20" s="1"/>
  <c r="G50" i="5"/>
  <c r="U42" i="20" s="1"/>
  <c r="G51" i="5"/>
  <c r="U43" i="20" s="1"/>
  <c r="G52" i="5"/>
  <c r="U44" i="20" s="1"/>
  <c r="G53" i="5"/>
  <c r="U38" i="20"/>
  <c r="U45"/>
  <c r="G55" i="5"/>
  <c r="U47" i="20" s="1"/>
  <c r="G56" i="5"/>
  <c r="U48" i="20" s="1"/>
  <c r="G57" i="5"/>
  <c r="U49" i="20" s="1"/>
  <c r="G58" i="5"/>
  <c r="U50" i="20" s="1"/>
  <c r="G60" i="5"/>
  <c r="U52" i="20" s="1"/>
  <c r="G61" i="5"/>
  <c r="U53" i="20" s="1"/>
  <c r="G62" i="5"/>
  <c r="U54" i="20" s="1"/>
  <c r="G63" i="5"/>
  <c r="U55" i="20" s="1"/>
  <c r="G68" i="5"/>
  <c r="U58" i="20" s="1"/>
  <c r="G73" i="5"/>
  <c r="U60" i="20" s="1"/>
  <c r="G74" i="5"/>
  <c r="Q3" i="20"/>
  <c r="R3"/>
  <c r="S3"/>
  <c r="T3"/>
  <c r="Q4"/>
  <c r="R4"/>
  <c r="S4"/>
  <c r="T4"/>
  <c r="Q5"/>
  <c r="R5"/>
  <c r="S5"/>
  <c r="T5"/>
  <c r="Q6"/>
  <c r="R6"/>
  <c r="S6"/>
  <c r="T6"/>
  <c r="Q7"/>
  <c r="R7"/>
  <c r="S7"/>
  <c r="T7"/>
  <c r="Q8"/>
  <c r="R8"/>
  <c r="S8"/>
  <c r="T8"/>
  <c r="Q9"/>
  <c r="R9"/>
  <c r="S9"/>
  <c r="T9"/>
  <c r="C16" i="5"/>
  <c r="Q10" i="20" s="1"/>
  <c r="D16" i="5"/>
  <c r="R10" i="20" s="1"/>
  <c r="E16" i="5"/>
  <c r="S10" i="20" s="1"/>
  <c r="F16" i="5"/>
  <c r="T10" i="20" s="1"/>
  <c r="Q11"/>
  <c r="R11"/>
  <c r="S11"/>
  <c r="T11"/>
  <c r="Q12"/>
  <c r="R12"/>
  <c r="S12"/>
  <c r="T12"/>
  <c r="Q13"/>
  <c r="R13"/>
  <c r="S13"/>
  <c r="T13"/>
  <c r="Q14"/>
  <c r="R14"/>
  <c r="S14"/>
  <c r="T14"/>
  <c r="Q15"/>
  <c r="R15"/>
  <c r="S15"/>
  <c r="T15"/>
  <c r="Q16"/>
  <c r="R16"/>
  <c r="S16"/>
  <c r="T16"/>
  <c r="Q17"/>
  <c r="R17"/>
  <c r="S17"/>
  <c r="T17"/>
  <c r="Q18"/>
  <c r="R18"/>
  <c r="S18"/>
  <c r="T18"/>
  <c r="Q19"/>
  <c r="R19"/>
  <c r="S19"/>
  <c r="T19"/>
  <c r="Q20"/>
  <c r="R20"/>
  <c r="S20"/>
  <c r="T20"/>
  <c r="Q21"/>
  <c r="R21"/>
  <c r="S21"/>
  <c r="T21"/>
  <c r="C28" i="5"/>
  <c r="Q22" i="20" s="1"/>
  <c r="D28" i="5"/>
  <c r="R22" i="20" s="1"/>
  <c r="E28" i="5"/>
  <c r="S22" i="20" s="1"/>
  <c r="F28" i="5"/>
  <c r="T22" i="20" s="1"/>
  <c r="Q23"/>
  <c r="R23"/>
  <c r="S23"/>
  <c r="T23"/>
  <c r="Q24"/>
  <c r="R24"/>
  <c r="S24"/>
  <c r="T24"/>
  <c r="Q25"/>
  <c r="R25"/>
  <c r="S25"/>
  <c r="T25"/>
  <c r="Q26"/>
  <c r="R26"/>
  <c r="S26"/>
  <c r="T26"/>
  <c r="Q27"/>
  <c r="R27"/>
  <c r="S27"/>
  <c r="T27"/>
  <c r="Q28"/>
  <c r="R28"/>
  <c r="S28"/>
  <c r="T28"/>
  <c r="Q29"/>
  <c r="R29"/>
  <c r="S29"/>
  <c r="T29"/>
  <c r="Q30"/>
  <c r="R30"/>
  <c r="S30"/>
  <c r="T30"/>
  <c r="C37" i="5"/>
  <c r="Q31" i="20" s="1"/>
  <c r="D37" i="5"/>
  <c r="R31" i="20" s="1"/>
  <c r="E37" i="5"/>
  <c r="S31" i="20" s="1"/>
  <c r="F37" i="5"/>
  <c r="T31" i="20" s="1"/>
  <c r="Q32"/>
  <c r="R32"/>
  <c r="S32"/>
  <c r="T32"/>
  <c r="Q33"/>
  <c r="R33"/>
  <c r="S33"/>
  <c r="T33"/>
  <c r="E41" i="5"/>
  <c r="S34" i="20" s="1"/>
  <c r="C45" i="5"/>
  <c r="Q37" i="20" s="1"/>
  <c r="D45" i="5"/>
  <c r="R37" i="20" s="1"/>
  <c r="E45" i="5"/>
  <c r="S37" i="20" s="1"/>
  <c r="F45" i="5"/>
  <c r="T37" i="20" s="1"/>
  <c r="Q38"/>
  <c r="R38"/>
  <c r="S38"/>
  <c r="T38"/>
  <c r="Q39"/>
  <c r="R39"/>
  <c r="S39"/>
  <c r="T39"/>
  <c r="Q40"/>
  <c r="R40"/>
  <c r="S40"/>
  <c r="T40"/>
  <c r="Q41"/>
  <c r="R41"/>
  <c r="S41"/>
  <c r="T41"/>
  <c r="Q42"/>
  <c r="R42"/>
  <c r="S42"/>
  <c r="T42"/>
  <c r="Q43"/>
  <c r="R43"/>
  <c r="S43"/>
  <c r="T43"/>
  <c r="Q44"/>
  <c r="R44"/>
  <c r="S44"/>
  <c r="T44"/>
  <c r="Q45"/>
  <c r="R45"/>
  <c r="S45"/>
  <c r="T45"/>
  <c r="C54" i="5"/>
  <c r="Q46" i="20" s="1"/>
  <c r="D54" i="5"/>
  <c r="R46" i="20" s="1"/>
  <c r="E54" i="5"/>
  <c r="S46" i="20" s="1"/>
  <c r="F54" i="5"/>
  <c r="T46" i="20" s="1"/>
  <c r="Q47"/>
  <c r="R47"/>
  <c r="S47"/>
  <c r="T47"/>
  <c r="Q48"/>
  <c r="R48"/>
  <c r="S48"/>
  <c r="T48"/>
  <c r="Q49"/>
  <c r="R49"/>
  <c r="S49"/>
  <c r="T49"/>
  <c r="Q50"/>
  <c r="R50"/>
  <c r="S50"/>
  <c r="T50"/>
  <c r="C59" i="5"/>
  <c r="Q51" i="20" s="1"/>
  <c r="D59" i="5"/>
  <c r="R51" i="20" s="1"/>
  <c r="E59" i="5"/>
  <c r="S51" i="20" s="1"/>
  <c r="F59" i="5"/>
  <c r="T51" i="20" s="1"/>
  <c r="Q52"/>
  <c r="R52"/>
  <c r="S52"/>
  <c r="T52"/>
  <c r="Q53"/>
  <c r="R53"/>
  <c r="S53"/>
  <c r="T53"/>
  <c r="Q54"/>
  <c r="R54"/>
  <c r="S54"/>
  <c r="T54"/>
  <c r="Q55"/>
  <c r="R55"/>
  <c r="S55"/>
  <c r="T55"/>
  <c r="Q57"/>
  <c r="R57"/>
  <c r="S57"/>
  <c r="T57"/>
  <c r="Q58"/>
  <c r="R58"/>
  <c r="S58"/>
  <c r="T58"/>
  <c r="Q60"/>
  <c r="R60"/>
  <c r="S60"/>
  <c r="T60"/>
  <c r="Q61"/>
  <c r="R61"/>
  <c r="S61"/>
  <c r="T61"/>
  <c r="C75" i="5"/>
  <c r="Q62" i="20" s="1"/>
  <c r="D75" i="5"/>
  <c r="R62" i="20" s="1"/>
  <c r="E75" i="5"/>
  <c r="S62" i="20" s="1"/>
  <c r="F75" i="5"/>
  <c r="T62" i="20" s="1"/>
  <c r="P61"/>
  <c r="B75" i="5"/>
  <c r="P62" i="20" s="1"/>
  <c r="P60"/>
  <c r="P58"/>
  <c r="P57"/>
  <c r="B45" i="5"/>
  <c r="B54"/>
  <c r="P46" i="20" s="1"/>
  <c r="B59" i="5"/>
  <c r="P51" i="20" s="1"/>
  <c r="P38"/>
  <c r="P39"/>
  <c r="P40"/>
  <c r="P41"/>
  <c r="P42"/>
  <c r="P43"/>
  <c r="P44"/>
  <c r="P45"/>
  <c r="P47"/>
  <c r="P48"/>
  <c r="P49"/>
  <c r="P50"/>
  <c r="P52"/>
  <c r="P53"/>
  <c r="P54"/>
  <c r="P55"/>
  <c r="B16" i="5"/>
  <c r="P10" i="20" s="1"/>
  <c r="B28" i="5"/>
  <c r="P29" i="20"/>
  <c r="P31"/>
  <c r="P32"/>
  <c r="P33"/>
  <c r="P4"/>
  <c r="P5"/>
  <c r="P6"/>
  <c r="P7"/>
  <c r="P8"/>
  <c r="P9"/>
  <c r="P11"/>
  <c r="P12"/>
  <c r="P13"/>
  <c r="P14"/>
  <c r="P15"/>
  <c r="P16"/>
  <c r="P17"/>
  <c r="P18"/>
  <c r="P19"/>
  <c r="P20"/>
  <c r="P21"/>
  <c r="P23"/>
  <c r="P24"/>
  <c r="P25"/>
  <c r="P26"/>
  <c r="P27"/>
  <c r="P28"/>
  <c r="P30"/>
  <c r="P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F19" i="1"/>
  <c r="D20" i="23"/>
  <c r="E6" i="1" s="1"/>
  <c r="F18" i="23"/>
  <c r="K6" i="3" s="1"/>
  <c r="E18" i="23"/>
  <c r="J6" i="3" s="1"/>
  <c r="D18" i="23"/>
  <c r="I6" i="3" s="1"/>
  <c r="F6" i="1"/>
  <c r="B5" i="13"/>
  <c r="C5" i="12"/>
  <c r="F5"/>
  <c r="I25" i="23"/>
  <c r="D23"/>
  <c r="B6" i="11" s="1"/>
  <c r="C6" s="1"/>
  <c r="D6" s="1"/>
  <c r="E6" s="1"/>
  <c r="F6" s="1"/>
  <c r="G6" s="1"/>
  <c r="I23" i="23"/>
  <c r="H23"/>
  <c r="G23"/>
  <c r="F23"/>
  <c r="E23"/>
  <c r="G5" i="13"/>
  <c r="G5" i="12"/>
  <c r="C11" i="23"/>
  <c r="A2" i="11" s="1"/>
  <c r="A5" i="9"/>
  <c r="A5" i="8"/>
  <c r="A5" i="7"/>
  <c r="A5" i="6"/>
  <c r="A4" i="5"/>
  <c r="A4" i="4"/>
  <c r="A4" i="3"/>
  <c r="A4" i="2"/>
  <c r="A4" i="1"/>
  <c r="J14" i="3"/>
  <c r="X4" i="17" s="1"/>
  <c r="I14" i="3"/>
  <c r="W4" i="17" s="1"/>
  <c r="I8" i="3"/>
  <c r="W3" i="17" s="1"/>
  <c r="H14" i="3"/>
  <c r="V4" i="17" s="1"/>
  <c r="G14" i="3"/>
  <c r="U4" i="17" s="1"/>
  <c r="E14" i="3"/>
  <c r="S4" i="17" s="1"/>
  <c r="J8" i="3"/>
  <c r="X3" i="17" s="1"/>
  <c r="H8" i="3"/>
  <c r="H20" s="1"/>
  <c r="V5" i="17" s="1"/>
  <c r="G8" i="3"/>
  <c r="U3" i="17" s="1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/>
  <c r="S14" i="16" s="1"/>
  <c r="D22" i="2"/>
  <c r="R14" i="16" s="1"/>
  <c r="C22" i="2"/>
  <c r="Q14" i="16" s="1"/>
  <c r="B22" i="2"/>
  <c r="P14" i="16" s="1"/>
  <c r="A9" i="20"/>
  <c r="A10"/>
  <c r="A11"/>
  <c r="A10" i="18"/>
  <c r="A11"/>
  <c r="A43" i="20"/>
  <c r="A42"/>
  <c r="B70" i="4"/>
  <c r="A41" i="20"/>
  <c r="A40"/>
  <c r="A39"/>
  <c r="A38"/>
  <c r="A37"/>
  <c r="A36"/>
  <c r="A35"/>
  <c r="A34"/>
  <c r="A33"/>
  <c r="A32"/>
  <c r="A31"/>
  <c r="A30"/>
  <c r="A29"/>
  <c r="A28"/>
  <c r="A27"/>
  <c r="A26"/>
  <c r="A25"/>
  <c r="B40" i="4"/>
  <c r="P22" i="18" s="1"/>
  <c r="A24" i="20"/>
  <c r="A23"/>
  <c r="A22"/>
  <c r="A21"/>
  <c r="A20"/>
  <c r="A19"/>
  <c r="A18"/>
  <c r="A17"/>
  <c r="A16"/>
  <c r="A15"/>
  <c r="A14"/>
  <c r="A13"/>
  <c r="A12"/>
  <c r="A8"/>
  <c r="A7"/>
  <c r="A6"/>
  <c r="A5"/>
  <c r="A4"/>
  <c r="A3"/>
  <c r="A2"/>
  <c r="D17" i="4"/>
  <c r="B68"/>
  <c r="P36" i="18" s="1"/>
  <c r="B64" i="4"/>
  <c r="B63"/>
  <c r="B72" s="1"/>
  <c r="B55"/>
  <c r="B53"/>
  <c r="P30" i="18" s="1"/>
  <c r="B49" i="4"/>
  <c r="B48"/>
  <c r="P26" i="18" s="1"/>
  <c r="B37" i="4"/>
  <c r="B29"/>
  <c r="P15" i="18" s="1"/>
  <c r="B17" i="4"/>
  <c r="B13"/>
  <c r="P6" i="18" s="1"/>
  <c r="Q3"/>
  <c r="R3"/>
  <c r="Q4"/>
  <c r="R4"/>
  <c r="Q7"/>
  <c r="R7"/>
  <c r="Q8"/>
  <c r="R8"/>
  <c r="R9"/>
  <c r="Q10"/>
  <c r="R10"/>
  <c r="Q11"/>
  <c r="R11"/>
  <c r="Q16"/>
  <c r="R16"/>
  <c r="Q17"/>
  <c r="R17"/>
  <c r="Q20"/>
  <c r="R20"/>
  <c r="Q21"/>
  <c r="R21"/>
  <c r="Q23"/>
  <c r="R23"/>
  <c r="Q24"/>
  <c r="R24"/>
  <c r="Q28"/>
  <c r="R28"/>
  <c r="Q29"/>
  <c r="R29"/>
  <c r="Q34"/>
  <c r="R34"/>
  <c r="Q35"/>
  <c r="R35"/>
  <c r="A38"/>
  <c r="P33"/>
  <c r="P34"/>
  <c r="P35"/>
  <c r="P27"/>
  <c r="P28"/>
  <c r="P29"/>
  <c r="P20"/>
  <c r="P21"/>
  <c r="P23"/>
  <c r="P24"/>
  <c r="P16"/>
  <c r="P17"/>
  <c r="P7"/>
  <c r="P8"/>
  <c r="P3"/>
  <c r="P4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8"/>
  <c r="A7"/>
  <c r="A6"/>
  <c r="A5"/>
  <c r="A4"/>
  <c r="A3"/>
  <c r="A5" i="17"/>
  <c r="A4"/>
  <c r="A3"/>
  <c r="A2"/>
  <c r="V5" i="16"/>
  <c r="V6"/>
  <c r="V7"/>
  <c r="V9"/>
  <c r="V10"/>
  <c r="V11"/>
  <c r="Q5"/>
  <c r="R5"/>
  <c r="S5"/>
  <c r="T5"/>
  <c r="U5"/>
  <c r="Q6"/>
  <c r="R6"/>
  <c r="S6"/>
  <c r="T6"/>
  <c r="U6"/>
  <c r="Q7"/>
  <c r="R7"/>
  <c r="S7"/>
  <c r="T7"/>
  <c r="U7"/>
  <c r="Q9"/>
  <c r="R9"/>
  <c r="S9"/>
  <c r="T9"/>
  <c r="U9"/>
  <c r="Q10"/>
  <c r="R10"/>
  <c r="S10"/>
  <c r="T10"/>
  <c r="U10"/>
  <c r="Q11"/>
  <c r="R11"/>
  <c r="S11"/>
  <c r="T11"/>
  <c r="U11"/>
  <c r="T12"/>
  <c r="P12"/>
  <c r="P5"/>
  <c r="P6"/>
  <c r="P7"/>
  <c r="P9"/>
  <c r="P10"/>
  <c r="P11"/>
  <c r="A17"/>
  <c r="A16"/>
  <c r="A15"/>
  <c r="A14"/>
  <c r="A13"/>
  <c r="A12"/>
  <c r="A8"/>
  <c r="A9"/>
  <c r="A10"/>
  <c r="A11"/>
  <c r="A7"/>
  <c r="A6"/>
  <c r="A5"/>
  <c r="A4"/>
  <c r="A3"/>
  <c r="A2"/>
  <c r="A56" i="15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Q97"/>
  <c r="Q98"/>
  <c r="Q99"/>
  <c r="Q100"/>
  <c r="Q101"/>
  <c r="Q102"/>
  <c r="F57" i="1"/>
  <c r="Q103" i="15" s="1"/>
  <c r="F9" i="1"/>
  <c r="Q57" i="15" s="1"/>
  <c r="F23" i="1"/>
  <c r="Q71" i="15" s="1"/>
  <c r="F27" i="1"/>
  <c r="Q76" i="15" s="1"/>
  <c r="F31" i="1"/>
  <c r="Q80" i="15" s="1"/>
  <c r="F38" i="1"/>
  <c r="Q87" i="15" s="1"/>
  <c r="F42" i="1"/>
  <c r="Q91" i="15" s="1"/>
  <c r="F63" i="1"/>
  <c r="Q106" i="15" s="1"/>
  <c r="Q107"/>
  <c r="Q108"/>
  <c r="Q109"/>
  <c r="F68" i="1"/>
  <c r="Q110" i="15" s="1"/>
  <c r="Q111"/>
  <c r="Q112"/>
  <c r="Q113"/>
  <c r="Q114"/>
  <c r="Q115"/>
  <c r="F75" i="1"/>
  <c r="Q116" i="15" s="1"/>
  <c r="Q117"/>
  <c r="Q118"/>
  <c r="E9" i="1"/>
  <c r="P57" i="15" s="1"/>
  <c r="E19" i="1"/>
  <c r="P67" i="15" s="1"/>
  <c r="E23" i="1"/>
  <c r="P71" i="15" s="1"/>
  <c r="E27" i="1"/>
  <c r="P76" i="15" s="1"/>
  <c r="E31" i="1"/>
  <c r="P80" i="15" s="1"/>
  <c r="E38" i="1"/>
  <c r="P87" i="15" s="1"/>
  <c r="E42" i="1"/>
  <c r="P91" i="15" s="1"/>
  <c r="E57" i="1"/>
  <c r="P103" i="15" s="1"/>
  <c r="E63" i="1"/>
  <c r="E68"/>
  <c r="P110" i="15" s="1"/>
  <c r="E75" i="1"/>
  <c r="P116" i="15" s="1"/>
  <c r="P117"/>
  <c r="P118"/>
  <c r="P111"/>
  <c r="P112"/>
  <c r="P113"/>
  <c r="P114"/>
  <c r="P115"/>
  <c r="P107"/>
  <c r="P108"/>
  <c r="P109"/>
  <c r="P98"/>
  <c r="P99"/>
  <c r="P100"/>
  <c r="P101"/>
  <c r="P102"/>
  <c r="P97"/>
  <c r="P77"/>
  <c r="Q77"/>
  <c r="P78"/>
  <c r="Q78"/>
  <c r="P79"/>
  <c r="Q79"/>
  <c r="P81"/>
  <c r="Q81"/>
  <c r="P82"/>
  <c r="Q82"/>
  <c r="P83"/>
  <c r="Q83"/>
  <c r="P84"/>
  <c r="Q84"/>
  <c r="P85"/>
  <c r="Q85"/>
  <c r="P86"/>
  <c r="Q86"/>
  <c r="P88"/>
  <c r="Q88"/>
  <c r="P89"/>
  <c r="Q89"/>
  <c r="P90"/>
  <c r="Q90"/>
  <c r="P92"/>
  <c r="Q92"/>
  <c r="P93"/>
  <c r="Q93"/>
  <c r="P94"/>
  <c r="Q94"/>
  <c r="Q75"/>
  <c r="P75"/>
  <c r="P58"/>
  <c r="Q58"/>
  <c r="P59"/>
  <c r="Q59"/>
  <c r="P60"/>
  <c r="Q60"/>
  <c r="P61"/>
  <c r="Q61"/>
  <c r="P62"/>
  <c r="Q62"/>
  <c r="P63"/>
  <c r="Q63"/>
  <c r="P64"/>
  <c r="Q64"/>
  <c r="P65"/>
  <c r="Q65"/>
  <c r="P66"/>
  <c r="Q66"/>
  <c r="P68"/>
  <c r="Q68"/>
  <c r="P69"/>
  <c r="Q69"/>
  <c r="P70"/>
  <c r="Q70"/>
  <c r="P72"/>
  <c r="Q72"/>
  <c r="P73"/>
  <c r="Q73"/>
  <c r="P74"/>
  <c r="Q74"/>
  <c r="Q33"/>
  <c r="P33"/>
  <c r="A33"/>
  <c r="A55"/>
  <c r="C9" i="1"/>
  <c r="C47" s="1"/>
  <c r="C17"/>
  <c r="Q12" i="15" s="1"/>
  <c r="C25" i="1"/>
  <c r="C31"/>
  <c r="Q26" i="15" s="1"/>
  <c r="C38" i="1"/>
  <c r="C41"/>
  <c r="Q37" i="15" s="1"/>
  <c r="C60" i="1"/>
  <c r="Q53" i="15" s="1"/>
  <c r="B60" i="1"/>
  <c r="P53" i="15" s="1"/>
  <c r="P45"/>
  <c r="Q45"/>
  <c r="P46"/>
  <c r="Q46"/>
  <c r="P47"/>
  <c r="Q47"/>
  <c r="P48"/>
  <c r="Q48"/>
  <c r="P49"/>
  <c r="Q49"/>
  <c r="P50"/>
  <c r="Q50"/>
  <c r="P51"/>
  <c r="Q51"/>
  <c r="P52"/>
  <c r="Q52"/>
  <c r="Q44"/>
  <c r="P44"/>
  <c r="Q5"/>
  <c r="Q6"/>
  <c r="Q7"/>
  <c r="Q8"/>
  <c r="Q9"/>
  <c r="Q10"/>
  <c r="Q11"/>
  <c r="Q13"/>
  <c r="Q14"/>
  <c r="Q15"/>
  <c r="Q16"/>
  <c r="Q17"/>
  <c r="Q18"/>
  <c r="Q19"/>
  <c r="Q20"/>
  <c r="Q21"/>
  <c r="Q22"/>
  <c r="Q23"/>
  <c r="Q24"/>
  <c r="Q25"/>
  <c r="Q27"/>
  <c r="Q28"/>
  <c r="Q29"/>
  <c r="Q30"/>
  <c r="Q31"/>
  <c r="Q32"/>
  <c r="Q34"/>
  <c r="Q35"/>
  <c r="Q36"/>
  <c r="Q38"/>
  <c r="Q39"/>
  <c r="Q40"/>
  <c r="Q41"/>
  <c r="B17" i="1"/>
  <c r="P13" i="15"/>
  <c r="P14"/>
  <c r="P15"/>
  <c r="P16"/>
  <c r="P17"/>
  <c r="P18"/>
  <c r="P19"/>
  <c r="B25" i="1"/>
  <c r="P20" i="15" s="1"/>
  <c r="P21"/>
  <c r="P22"/>
  <c r="P23"/>
  <c r="P24"/>
  <c r="P25"/>
  <c r="B31" i="1"/>
  <c r="P26" i="15" s="1"/>
  <c r="P27"/>
  <c r="P28"/>
  <c r="P29"/>
  <c r="P30"/>
  <c r="P31"/>
  <c r="P32"/>
  <c r="B38" i="1"/>
  <c r="P34" i="15" s="1"/>
  <c r="P35"/>
  <c r="P36"/>
  <c r="B41" i="1"/>
  <c r="P37" i="15" s="1"/>
  <c r="P38"/>
  <c r="P39"/>
  <c r="P40"/>
  <c r="P41"/>
  <c r="P5"/>
  <c r="P6"/>
  <c r="P7"/>
  <c r="P8"/>
  <c r="P9"/>
  <c r="P10"/>
  <c r="P11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3"/>
  <c r="A4"/>
  <c r="A5"/>
  <c r="A6"/>
  <c r="A7"/>
  <c r="A8"/>
  <c r="A9"/>
  <c r="A10"/>
  <c r="A2"/>
  <c r="C70" i="4"/>
  <c r="Q37" i="18" s="1"/>
  <c r="D70" i="4"/>
  <c r="R37" i="18" s="1"/>
  <c r="C68" i="4"/>
  <c r="D68"/>
  <c r="R36" i="18" s="1"/>
  <c r="C64" i="4"/>
  <c r="D64"/>
  <c r="D72" s="1"/>
  <c r="C63"/>
  <c r="Q32" i="18" s="1"/>
  <c r="D63" i="4"/>
  <c r="C48"/>
  <c r="Q26" i="18" s="1"/>
  <c r="C55" i="4"/>
  <c r="Q31" i="18" s="1"/>
  <c r="D55" i="4"/>
  <c r="C53"/>
  <c r="Q30" i="18" s="1"/>
  <c r="D53" i="4"/>
  <c r="R30" i="18" s="1"/>
  <c r="D48" i="4"/>
  <c r="R26" i="18" s="1"/>
  <c r="C49" i="4"/>
  <c r="Q27" i="18" s="1"/>
  <c r="D49" i="4"/>
  <c r="R27" i="18" s="1"/>
  <c r="C29" i="4"/>
  <c r="Q15" i="18" s="1"/>
  <c r="D29" i="4"/>
  <c r="C40"/>
  <c r="D40"/>
  <c r="R22" i="18" s="1"/>
  <c r="C37" i="4"/>
  <c r="D37"/>
  <c r="R19" i="18" s="1"/>
  <c r="C17" i="4"/>
  <c r="Q9" i="18" s="1"/>
  <c r="C13" i="4"/>
  <c r="D13"/>
  <c r="R6" i="18" s="1"/>
  <c r="C13" i="2"/>
  <c r="D13"/>
  <c r="R8" i="16" s="1"/>
  <c r="E13" i="2"/>
  <c r="S8" i="16" s="1"/>
  <c r="F13" i="2"/>
  <c r="T8" i="16" s="1"/>
  <c r="G13" i="2"/>
  <c r="U8" i="16" s="1"/>
  <c r="H13" i="2"/>
  <c r="V8" i="16" s="1"/>
  <c r="B13" i="2"/>
  <c r="P8" i="16" s="1"/>
  <c r="C9" i="2"/>
  <c r="Q4" i="16" s="1"/>
  <c r="D9" i="2"/>
  <c r="R4" i="16" s="1"/>
  <c r="E9" i="2"/>
  <c r="S4" i="16" s="1"/>
  <c r="F9" i="2"/>
  <c r="G9"/>
  <c r="U4" i="16" s="1"/>
  <c r="H9" i="2"/>
  <c r="V4" i="16" s="1"/>
  <c r="B9" i="2"/>
  <c r="P4" i="16" s="1"/>
  <c r="P4" i="15"/>
  <c r="Q6" i="18"/>
  <c r="R32"/>
  <c r="Q22"/>
  <c r="R31"/>
  <c r="Q36"/>
  <c r="R15"/>
  <c r="Q19"/>
  <c r="C44" i="4"/>
  <c r="Q25" i="18" s="1"/>
  <c r="Q67" i="15"/>
  <c r="C43" i="8" l="1"/>
  <c r="Q35" i="26" s="1"/>
  <c r="G9" i="9"/>
  <c r="U2" i="27" s="1"/>
  <c r="F9" i="9"/>
  <c r="T2" i="27" s="1"/>
  <c r="E9" i="9"/>
  <c r="S2" i="27" s="1"/>
  <c r="E31" i="12"/>
  <c r="S23" i="30" s="1"/>
  <c r="C31" i="12"/>
  <c r="Q23" i="30" s="1"/>
  <c r="C29" i="13"/>
  <c r="Q22" i="31" s="1"/>
  <c r="E5" i="13"/>
  <c r="B6" i="1"/>
  <c r="R33" i="18"/>
  <c r="R38"/>
  <c r="D74" i="4"/>
  <c r="R39" i="18" s="1"/>
  <c r="D44" i="4"/>
  <c r="D11" s="1"/>
  <c r="R5" i="18" s="1"/>
  <c r="B6" i="10"/>
  <c r="C6" s="1"/>
  <c r="D6" s="1"/>
  <c r="E6" s="1"/>
  <c r="F6" s="1"/>
  <c r="G6" s="1"/>
  <c r="C21" i="9"/>
  <c r="Q13" i="27" s="1"/>
  <c r="F21" i="9"/>
  <c r="F33" s="1"/>
  <c r="T24" i="27" s="1"/>
  <c r="E21" i="9"/>
  <c r="S13" i="27" s="1"/>
  <c r="G21" i="9"/>
  <c r="U13" i="27" s="1"/>
  <c r="R9"/>
  <c r="G71" i="8"/>
  <c r="U63" i="26" s="1"/>
  <c r="E43" i="8"/>
  <c r="S35" i="26" s="1"/>
  <c r="F9" i="8"/>
  <c r="T2" i="26" s="1"/>
  <c r="T12"/>
  <c r="G137" i="6"/>
  <c r="U129" i="24" s="1"/>
  <c r="G113" i="6"/>
  <c r="U105" i="24" s="1"/>
  <c r="U110"/>
  <c r="C84" i="6"/>
  <c r="Q76" i="24" s="1"/>
  <c r="E84" i="6"/>
  <c r="S76" i="24" s="1"/>
  <c r="G62" i="6"/>
  <c r="U55" i="24" s="1"/>
  <c r="G28" i="6"/>
  <c r="U21" i="24" s="1"/>
  <c r="U29"/>
  <c r="F9" i="6"/>
  <c r="T2" i="24" s="1"/>
  <c r="G18" i="6"/>
  <c r="U11" i="24" s="1"/>
  <c r="C65" i="5"/>
  <c r="Q56" i="20" s="1"/>
  <c r="G16" i="5"/>
  <c r="U10" i="20" s="1"/>
  <c r="F79" i="1"/>
  <c r="Q119" i="15" s="1"/>
  <c r="B47" i="1"/>
  <c r="D84" i="6"/>
  <c r="R76" i="24" s="1"/>
  <c r="D43" i="8"/>
  <c r="C9"/>
  <c r="Q2" i="26" s="1"/>
  <c r="G10" i="6"/>
  <c r="G27" i="8"/>
  <c r="U20" i="26" s="1"/>
  <c r="G10" i="8"/>
  <c r="U3" i="26" s="1"/>
  <c r="G37" i="8"/>
  <c r="U30" i="26" s="1"/>
  <c r="C72" i="4"/>
  <c r="B8" i="2"/>
  <c r="Q33" i="18"/>
  <c r="D8" i="2"/>
  <c r="R3" i="16" s="1"/>
  <c r="C8" i="2"/>
  <c r="Q3" i="16" s="1"/>
  <c r="C62" i="1"/>
  <c r="Q54" i="15" s="1"/>
  <c r="E79" i="1"/>
  <c r="P119" i="15" s="1"/>
  <c r="B44" i="4"/>
  <c r="B11" s="1"/>
  <c r="K8" i="3"/>
  <c r="K14"/>
  <c r="Y4" i="17" s="1"/>
  <c r="F41" i="5"/>
  <c r="T34" i="20" s="1"/>
  <c r="D9" i="6"/>
  <c r="R2" i="24" s="1"/>
  <c r="C9" i="6"/>
  <c r="Q2" i="24" s="1"/>
  <c r="S85"/>
  <c r="F84" i="6"/>
  <c r="T76" i="24" s="1"/>
  <c r="R45" i="26"/>
  <c r="F43" i="8"/>
  <c r="F77" s="1"/>
  <c r="T68" i="26" s="1"/>
  <c r="Q12"/>
  <c r="E9" i="8"/>
  <c r="S2" i="26" s="1"/>
  <c r="D9" i="8"/>
  <c r="R2" i="26" s="1"/>
  <c r="B21" i="9"/>
  <c r="P13" i="27" s="1"/>
  <c r="T9"/>
  <c r="U2" i="29"/>
  <c r="Q2"/>
  <c r="B30" i="11"/>
  <c r="P22" i="29" s="1"/>
  <c r="F31" i="12"/>
  <c r="T23" i="30" s="1"/>
  <c r="G50" i="7"/>
  <c r="U3" i="25" s="1"/>
  <c r="G19" i="8"/>
  <c r="U12" i="26" s="1"/>
  <c r="B9" i="9"/>
  <c r="P2" i="27" s="1"/>
  <c r="G31" i="12"/>
  <c r="U23" i="30" s="1"/>
  <c r="B31" i="12"/>
  <c r="P23" i="30" s="1"/>
  <c r="S2"/>
  <c r="S2" i="31"/>
  <c r="D30" i="11"/>
  <c r="R22" i="29" s="1"/>
  <c r="F30" i="11"/>
  <c r="T22" i="29" s="1"/>
  <c r="E30" i="11"/>
  <c r="S22" i="29" s="1"/>
  <c r="E68" i="7"/>
  <c r="S4" i="25" s="1"/>
  <c r="A2" i="14"/>
  <c r="D5" i="12"/>
  <c r="G75" i="5"/>
  <c r="U62" i="20" s="1"/>
  <c r="G67" i="5"/>
  <c r="U57" i="20" s="1"/>
  <c r="G59" i="5"/>
  <c r="U51" i="20" s="1"/>
  <c r="B65" i="5"/>
  <c r="P56" i="20" s="1"/>
  <c r="G37" i="5"/>
  <c r="U31" i="20" s="1"/>
  <c r="F65" i="5"/>
  <c r="D65"/>
  <c r="R56" i="20" s="1"/>
  <c r="E65" i="5"/>
  <c r="S56" i="20" s="1"/>
  <c r="G45" i="5"/>
  <c r="U37" i="20" s="1"/>
  <c r="U3"/>
  <c r="G28" i="5"/>
  <c r="U22" i="20" s="1"/>
  <c r="D41" i="5"/>
  <c r="C41"/>
  <c r="B41"/>
  <c r="P34" i="20" s="1"/>
  <c r="P22"/>
  <c r="U2" i="25"/>
  <c r="J20" i="3"/>
  <c r="X5" i="17" s="1"/>
  <c r="B68" i="7"/>
  <c r="P4" i="25" s="1"/>
  <c r="H8" i="2"/>
  <c r="H20" s="1"/>
  <c r="V13" i="16" s="1"/>
  <c r="G8" i="2"/>
  <c r="F8"/>
  <c r="T3" i="16" s="1"/>
  <c r="T4"/>
  <c r="E8" i="2"/>
  <c r="S3" i="16" s="1"/>
  <c r="T14"/>
  <c r="D8" i="4"/>
  <c r="C20" i="2"/>
  <c r="Q13" i="16" s="1"/>
  <c r="T13" i="27"/>
  <c r="Q38" i="18"/>
  <c r="C74" i="4"/>
  <c r="Q39" i="18" s="1"/>
  <c r="P38"/>
  <c r="B74" i="4"/>
  <c r="P39" i="18" s="1"/>
  <c r="R35" i="26"/>
  <c r="E33" i="9"/>
  <c r="S24" i="27" s="1"/>
  <c r="C33" i="9"/>
  <c r="Q24" i="27" s="1"/>
  <c r="G84" i="6"/>
  <c r="U76" i="24" s="1"/>
  <c r="A2" i="8"/>
  <c r="A2" i="3"/>
  <c r="A2" i="7"/>
  <c r="A2" i="2"/>
  <c r="A2" i="6"/>
  <c r="A2" i="4"/>
  <c r="A2" i="9"/>
  <c r="A2" i="5"/>
  <c r="A2" i="1"/>
  <c r="B9" i="6"/>
  <c r="P2" i="24" s="1"/>
  <c r="C11" i="4"/>
  <c r="D57"/>
  <c r="D59" s="1"/>
  <c r="P12" i="15"/>
  <c r="E20" i="3"/>
  <c r="S5" i="17" s="1"/>
  <c r="G20" i="3"/>
  <c r="U5" i="17" s="1"/>
  <c r="A2" i="13"/>
  <c r="G54" i="5"/>
  <c r="U46" i="20" s="1"/>
  <c r="E9" i="6"/>
  <c r="C68" i="7"/>
  <c r="Q4" i="25" s="1"/>
  <c r="D68" i="7"/>
  <c r="R4" i="25" s="1"/>
  <c r="U36" i="26"/>
  <c r="T16" i="27"/>
  <c r="R2" i="29"/>
  <c r="T12"/>
  <c r="P12"/>
  <c r="D31" i="12"/>
  <c r="R23" i="30" s="1"/>
  <c r="T21"/>
  <c r="P21"/>
  <c r="G29" i="13"/>
  <c r="U22" i="31" s="1"/>
  <c r="P12"/>
  <c r="Q8" i="16"/>
  <c r="Q4" i="15"/>
  <c r="E47" i="1"/>
  <c r="B57" i="4"/>
  <c r="B59" s="1"/>
  <c r="C57"/>
  <c r="C59" s="1"/>
  <c r="P19" i="18"/>
  <c r="P32"/>
  <c r="I20" i="3"/>
  <c r="W5" i="17" s="1"/>
  <c r="A2" i="12"/>
  <c r="U61" i="20"/>
  <c r="U39"/>
  <c r="S2" i="25"/>
  <c r="F68" i="7"/>
  <c r="T4" i="25" s="1"/>
  <c r="P16" i="27"/>
  <c r="U16"/>
  <c r="Q16"/>
  <c r="D21" i="9"/>
  <c r="U2" i="30"/>
  <c r="Q2"/>
  <c r="F29" i="13"/>
  <c r="T22" i="31" s="1"/>
  <c r="A2" i="10"/>
  <c r="V3" i="17"/>
  <c r="F47" i="1"/>
  <c r="P106" i="15"/>
  <c r="P37" i="20"/>
  <c r="E32" i="10"/>
  <c r="S23" i="28" s="1"/>
  <c r="G32" i="10"/>
  <c r="U23" i="28" s="1"/>
  <c r="F32" i="10"/>
  <c r="T23" i="28" s="1"/>
  <c r="C32" i="10"/>
  <c r="Q23" i="28" s="1"/>
  <c r="D32" i="10"/>
  <c r="R23" i="28" s="1"/>
  <c r="U2"/>
  <c r="B43" i="8"/>
  <c r="P35" i="26" s="1"/>
  <c r="B9" i="8"/>
  <c r="B84" i="6"/>
  <c r="P76" i="24" s="1"/>
  <c r="P3" i="25"/>
  <c r="Q3"/>
  <c r="R25" i="18" l="1"/>
  <c r="P25"/>
  <c r="K20" i="3"/>
  <c r="Y5" i="17" s="1"/>
  <c r="Y3"/>
  <c r="B62" i="1"/>
  <c r="P54" i="15" s="1"/>
  <c r="G33" i="9"/>
  <c r="U24" i="27" s="1"/>
  <c r="G43" i="8"/>
  <c r="U35" i="26" s="1"/>
  <c r="T35"/>
  <c r="E77" i="8"/>
  <c r="S68" i="26" s="1"/>
  <c r="C77" i="8"/>
  <c r="Q68" i="26" s="1"/>
  <c r="G9" i="8"/>
  <c r="U2" i="26" s="1"/>
  <c r="D77" i="8"/>
  <c r="R68" i="26" s="1"/>
  <c r="G68" i="7"/>
  <c r="U4" i="25" s="1"/>
  <c r="F159" i="6"/>
  <c r="T150" i="24" s="1"/>
  <c r="G9" i="6"/>
  <c r="U2" i="24" s="1"/>
  <c r="C159" i="6"/>
  <c r="Q150" i="24" s="1"/>
  <c r="D159" i="6"/>
  <c r="R150" i="24" s="1"/>
  <c r="U3"/>
  <c r="G41" i="5"/>
  <c r="D20" i="2"/>
  <c r="R13" i="16" s="1"/>
  <c r="P42" i="15"/>
  <c r="Q42"/>
  <c r="B20" i="2"/>
  <c r="P13" i="16" s="1"/>
  <c r="P3"/>
  <c r="B33" i="9"/>
  <c r="P24" i="27" s="1"/>
  <c r="E70" i="5"/>
  <c r="T56" i="20"/>
  <c r="F70" i="5"/>
  <c r="R34" i="20"/>
  <c r="D70" i="5"/>
  <c r="Q34" i="20"/>
  <c r="C70" i="5"/>
  <c r="B70"/>
  <c r="V3" i="16"/>
  <c r="U3"/>
  <c r="G20" i="2"/>
  <c r="U13" i="16" s="1"/>
  <c r="F20" i="2"/>
  <c r="T13" i="16" s="1"/>
  <c r="E20" i="2"/>
  <c r="S13" i="16" s="1"/>
  <c r="F59" i="1"/>
  <c r="Q95" i="15"/>
  <c r="E59" i="1"/>
  <c r="P95" i="15"/>
  <c r="R13" i="27"/>
  <c r="D33" i="9"/>
  <c r="R24" i="27" s="1"/>
  <c r="E159" i="6"/>
  <c r="S150" i="24" s="1"/>
  <c r="S2"/>
  <c r="P5" i="18"/>
  <c r="B8" i="4"/>
  <c r="R2" i="18"/>
  <c r="D21" i="4"/>
  <c r="C8"/>
  <c r="Q5" i="18"/>
  <c r="G65" i="5"/>
  <c r="B77" i="8"/>
  <c r="P68" i="26" s="1"/>
  <c r="P2"/>
  <c r="B159" i="6"/>
  <c r="P150" i="24" s="1"/>
  <c r="G77" i="8" l="1"/>
  <c r="U68" i="26" s="1"/>
  <c r="G159" i="6"/>
  <c r="U150" i="24" s="1"/>
  <c r="G42" i="5"/>
  <c r="U35" i="20" s="1"/>
  <c r="U34"/>
  <c r="D23" i="4"/>
  <c r="R12" i="18"/>
  <c r="F81" i="1"/>
  <c r="Q120" i="15" s="1"/>
  <c r="Q104"/>
  <c r="U56" i="20"/>
  <c r="G70" i="5"/>
  <c r="Q2" i="18"/>
  <c r="C21" i="4"/>
  <c r="B21"/>
  <c r="P2" i="18"/>
  <c r="E81" i="1"/>
  <c r="P120" i="15" s="1"/>
  <c r="P104"/>
  <c r="R13" i="18" l="1"/>
  <c r="D25" i="4"/>
  <c r="B23"/>
  <c r="P12" i="18"/>
  <c r="Q12"/>
  <c r="C23" i="4"/>
  <c r="C25" l="1"/>
  <c r="Q13" i="18"/>
  <c r="D33" i="4"/>
  <c r="R18" i="18" s="1"/>
  <c r="R14"/>
  <c r="B25" i="4"/>
  <c r="P13" i="18"/>
  <c r="P14" l="1"/>
  <c r="B33" i="4"/>
  <c r="P18" i="18" s="1"/>
  <c r="C33" i="4"/>
  <c r="Q18" i="18" s="1"/>
  <c r="Q14"/>
</calcChain>
</file>

<file path=xl/sharedStrings.xml><?xml version="1.0" encoding="utf-8"?>
<sst xmlns="http://schemas.openxmlformats.org/spreadsheetml/2006/main" count="4279" uniqueCount="3346">
  <si>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</si>
  <si>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</si>
  <si>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</si>
  <si>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</si>
  <si>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</si>
  <si>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</si>
  <si>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</si>
  <si>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</si>
  <si>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</si>
  <si>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</si>
  <si>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</si>
  <si>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</si>
  <si>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</si>
  <si>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</si>
  <si>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</si>
  <si>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</si>
  <si>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</si>
  <si>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</si>
  <si>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</si>
  <si>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</si>
  <si>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</si>
  <si>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</si>
  <si>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</si>
  <si>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</si>
  <si>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</si>
  <si>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</si>
  <si>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</si>
  <si>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</si>
  <si>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</si>
  <si>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</si>
  <si>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</si>
  <si>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</si>
  <si>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</si>
  <si>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</si>
  <si>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</si>
  <si>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</si>
  <si>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</si>
  <si>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</si>
  <si>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</si>
  <si>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</si>
  <si>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</si>
  <si>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</si>
  <si>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</si>
  <si>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</si>
  <si>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</si>
  <si>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</si>
  <si>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</si>
  <si>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</si>
  <si>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</si>
  <si>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</si>
  <si>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</si>
  <si>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</si>
  <si>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</si>
  <si>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</si>
  <si>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</si>
  <si>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</si>
  <si>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</si>
  <si>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</si>
  <si>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</si>
  <si>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</si>
  <si>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</si>
  <si>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</si>
  <si>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</si>
  <si>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</si>
  <si>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</si>
  <si>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</si>
  <si>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</si>
  <si>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</si>
  <si>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</si>
  <si>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</si>
  <si>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</si>
  <si>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</si>
  <si>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</si>
  <si>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</si>
  <si>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</si>
  <si>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</si>
  <si>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</si>
  <si>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</si>
  <si>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</si>
  <si>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</si>
  <si>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</si>
  <si>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</si>
  <si>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</si>
  <si>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</si>
  <si>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</si>
  <si>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</si>
  <si>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</si>
  <si>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</si>
  <si>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</si>
  <si>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</si>
  <si>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</si>
  <si>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</si>
  <si>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</si>
  <si>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</si>
  <si>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</si>
  <si>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</si>
  <si>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</si>
  <si>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</si>
  <si>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</si>
  <si>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</si>
  <si>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</si>
  <si>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</si>
  <si>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</si>
  <si>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</si>
  <si>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</si>
  <si>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</si>
  <si>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</si>
  <si>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</si>
  <si>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</si>
  <si>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</si>
  <si>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</si>
  <si>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</si>
  <si>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</si>
  <si>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</si>
  <si>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</si>
  <si>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</si>
  <si>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</si>
  <si>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</si>
  <si>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</si>
  <si>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</si>
  <si>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</si>
  <si>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</si>
  <si>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</si>
  <si>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</si>
  <si>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</si>
  <si>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</si>
  <si>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</si>
  <si>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</si>
  <si>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</si>
  <si>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</si>
  <si>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</si>
  <si>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</si>
  <si>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</si>
  <si>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</si>
  <si>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</si>
  <si>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</si>
  <si>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</si>
  <si>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</si>
  <si>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</si>
  <si>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</si>
  <si>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</si>
  <si>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</si>
  <si>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</si>
  <si>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</si>
  <si>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</si>
  <si>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</si>
  <si>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</si>
  <si>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</si>
  <si>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</si>
  <si>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</si>
  <si>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</si>
  <si>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</si>
  <si>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</si>
  <si>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</si>
  <si>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</si>
  <si>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</si>
  <si>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</si>
  <si>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</si>
  <si>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</si>
  <si>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</si>
  <si>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</si>
  <si>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</si>
  <si>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</si>
  <si>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</si>
  <si>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</si>
  <si>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</si>
  <si>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</si>
  <si>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</si>
  <si>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</si>
  <si>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</si>
  <si>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</si>
  <si>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</si>
  <si>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</si>
  <si>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</si>
  <si>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</si>
  <si>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</si>
  <si>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</si>
  <si>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</si>
  <si>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</si>
  <si>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</si>
  <si>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</si>
  <si>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</si>
  <si>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</si>
  <si>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</si>
  <si>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</si>
  <si>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</si>
  <si>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</si>
  <si>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</si>
  <si>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</si>
  <si>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</si>
  <si>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</si>
  <si>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</si>
  <si>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</si>
  <si>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</si>
  <si>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</si>
  <si>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</si>
  <si>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</si>
  <si>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</si>
  <si>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</si>
  <si>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</si>
  <si>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</si>
  <si>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</si>
  <si>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</si>
  <si>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</si>
  <si>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</si>
  <si>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</si>
  <si>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</si>
  <si>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</si>
  <si>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</si>
  <si>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</si>
  <si>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</si>
  <si>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</si>
  <si>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</si>
  <si>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</si>
  <si>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</si>
  <si>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</si>
  <si>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</si>
  <si>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</si>
  <si>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</si>
  <si>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</si>
  <si>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</si>
  <si>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</si>
  <si>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</si>
  <si>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</si>
  <si>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</si>
  <si>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</si>
  <si>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</si>
  <si>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</si>
  <si>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</si>
  <si>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</si>
  <si>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</si>
  <si>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</si>
  <si>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</si>
  <si>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</si>
  <si>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</si>
  <si>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</si>
  <si>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</si>
  <si>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</si>
  <si>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</si>
  <si>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</si>
  <si>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</si>
  <si>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</si>
  <si>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</si>
  <si>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</si>
  <si>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</si>
  <si>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</si>
  <si>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</si>
  <si>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</si>
  <si>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</si>
  <si>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</si>
  <si>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</si>
  <si>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</si>
  <si>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</si>
  <si>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</si>
  <si>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</si>
  <si>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</si>
  <si>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</si>
  <si>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</si>
  <si>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</si>
  <si>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</si>
  <si>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</si>
  <si>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</si>
  <si>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</si>
  <si>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</si>
  <si>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</si>
  <si>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</si>
  <si>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</si>
  <si>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</si>
  <si>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</si>
  <si>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</si>
  <si>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</si>
  <si>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</si>
  <si>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</si>
  <si>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</si>
  <si>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</si>
  <si>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</si>
  <si>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</si>
  <si>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</si>
  <si>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</si>
  <si>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</si>
  <si>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</si>
  <si>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</si>
  <si>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</si>
  <si>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</si>
  <si>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</si>
  <si>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</si>
  <si>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</si>
  <si>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</si>
  <si>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</si>
  <si>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</si>
  <si>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</si>
  <si>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</si>
  <si>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</si>
  <si>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</si>
  <si>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</si>
  <si>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</si>
  <si>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</si>
  <si>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</si>
  <si>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</si>
  <si>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</si>
  <si>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</si>
  <si>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</si>
  <si>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</si>
  <si>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</si>
  <si>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</si>
  <si>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</si>
  <si>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</si>
  <si>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</si>
  <si>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</si>
  <si>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</si>
  <si>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</si>
  <si>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</si>
  <si>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</si>
  <si>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</si>
  <si>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</si>
  <si>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</si>
  <si>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</si>
  <si>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</si>
  <si>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</si>
  <si>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</si>
  <si>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</si>
  <si>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</si>
  <si>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</si>
  <si>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</si>
  <si>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</si>
  <si>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</si>
  <si>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</si>
  <si>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</si>
  <si>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</si>
  <si>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</si>
  <si>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</si>
  <si>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</si>
  <si>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</si>
  <si>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</si>
  <si>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</si>
  <si>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</si>
  <si>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</si>
  <si>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</si>
  <si>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</si>
  <si>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</si>
  <si>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</si>
  <si>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</si>
  <si>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</si>
  <si>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</si>
  <si>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</si>
  <si>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</si>
  <si>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</si>
  <si>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</si>
  <si>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</si>
  <si>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</si>
  <si>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</si>
  <si>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</si>
  <si>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</si>
  <si>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</si>
  <si>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</si>
  <si>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</si>
  <si>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</si>
  <si>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</si>
  <si>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</si>
  <si>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</si>
  <si>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</si>
  <si>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</si>
  <si>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</si>
  <si>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</si>
  <si>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</si>
  <si>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</si>
  <si>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</si>
  <si>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</si>
  <si>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</si>
  <si>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</si>
  <si>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</si>
  <si>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</si>
  <si>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</si>
  <si>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</si>
  <si>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</si>
  <si>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</si>
  <si>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</si>
  <si>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</si>
  <si>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</si>
  <si>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</si>
  <si>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</si>
  <si>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</si>
  <si>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</si>
  <si>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</si>
  <si>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</si>
  <si>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</si>
  <si>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</si>
  <si>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</si>
  <si>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</si>
  <si>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</si>
  <si>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</si>
  <si>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</si>
  <si>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</si>
  <si>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</si>
  <si>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</si>
  <si>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</si>
  <si>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</si>
  <si>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</si>
  <si>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</si>
  <si>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</si>
  <si>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</si>
  <si>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</si>
  <si>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</si>
  <si>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</si>
  <si>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</si>
  <si>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</si>
  <si>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</si>
  <si>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</si>
  <si>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</si>
  <si>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</si>
  <si>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</si>
  <si>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</si>
  <si>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</si>
  <si>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</si>
  <si>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</si>
  <si>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</si>
  <si>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</si>
  <si>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</si>
  <si>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</si>
  <si>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</si>
  <si>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</si>
  <si>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</si>
  <si>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</si>
  <si>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</si>
  <si>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</si>
  <si>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</si>
  <si>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</si>
  <si>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</si>
  <si>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</si>
  <si>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</si>
  <si>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</si>
  <si>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</si>
  <si>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</si>
  <si>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</si>
  <si>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</si>
  <si>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</si>
  <si>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</si>
  <si>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</si>
  <si>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</si>
  <si>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</si>
  <si>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</si>
  <si>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</si>
  <si>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</si>
  <si>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</si>
  <si>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</si>
  <si>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</si>
  <si>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</si>
  <si>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</si>
  <si>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</si>
  <si>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</si>
  <si>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</si>
  <si>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</si>
  <si>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</si>
  <si>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</si>
  <si>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</si>
  <si>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</si>
  <si>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</si>
  <si>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</si>
  <si>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</si>
  <si>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</si>
  <si>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</si>
  <si>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</si>
  <si>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</si>
  <si>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</si>
  <si>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</si>
  <si>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</si>
  <si>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</si>
  <si>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</si>
  <si>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</si>
  <si>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</si>
  <si>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</si>
  <si>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</si>
  <si>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</si>
  <si>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</si>
  <si>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</si>
  <si>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</si>
  <si>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</si>
  <si>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</si>
  <si>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</si>
  <si>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</si>
  <si>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</si>
  <si>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</si>
  <si>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</si>
  <si>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</si>
  <si>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</si>
  <si>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</si>
  <si>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</si>
  <si>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</si>
  <si>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</si>
  <si>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</si>
  <si>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</si>
  <si>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</si>
  <si>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</si>
  <si>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</si>
  <si>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</si>
  <si>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</si>
  <si>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</si>
  <si>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</si>
  <si>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</si>
  <si>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</si>
  <si>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</si>
  <si>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</si>
  <si>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</si>
  <si>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</si>
  <si>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</si>
  <si>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</si>
  <si>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</si>
  <si>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</si>
  <si>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</si>
  <si>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</si>
  <si>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</si>
  <si>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</si>
  <si>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</si>
  <si>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</si>
  <si>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</si>
  <si>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</si>
  <si>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</si>
  <si>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</si>
  <si>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</si>
  <si>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</si>
  <si>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</si>
  <si>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</si>
  <si>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</si>
  <si>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</si>
  <si>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</si>
  <si>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</si>
  <si>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</si>
  <si>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</si>
  <si>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</si>
  <si>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</si>
  <si>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</si>
  <si>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</si>
  <si>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</si>
  <si>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</si>
  <si>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</si>
  <si>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</si>
  <si>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</si>
  <si>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</si>
  <si>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</si>
  <si>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</si>
  <si>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</si>
  <si>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</si>
  <si>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</si>
  <si>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</si>
  <si>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</si>
  <si>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</si>
  <si>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</si>
  <si>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</si>
  <si>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</si>
  <si>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</si>
  <si>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</si>
  <si>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</si>
  <si>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</si>
  <si>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</si>
  <si>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</si>
  <si>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</si>
  <si>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</si>
  <si>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</si>
  <si>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</si>
  <si>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</si>
  <si>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</si>
  <si>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</si>
  <si>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</si>
  <si>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</si>
  <si>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</si>
  <si>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</si>
  <si>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</si>
  <si>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</si>
  <si>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</si>
  <si>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</si>
  <si>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</si>
  <si>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</si>
  <si>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</si>
  <si>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</si>
  <si>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</si>
  <si>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</si>
  <si>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</si>
  <si>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</si>
  <si>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</si>
  <si>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</si>
  <si>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</si>
  <si>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</si>
  <si>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</si>
  <si>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</si>
  <si>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</si>
  <si>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</si>
  <si>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</si>
  <si>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</si>
  <si>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</si>
  <si>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</si>
  <si>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</si>
  <si>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</si>
  <si>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</si>
  <si>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</si>
  <si>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</si>
  <si>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</si>
  <si>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</si>
  <si>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</si>
  <si>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</si>
  <si>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</si>
  <si>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</si>
  <si>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</si>
  <si>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</si>
  <si>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</si>
  <si>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</si>
  <si>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</si>
  <si>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</si>
  <si>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</si>
  <si>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</si>
  <si>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</si>
  <si>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</si>
  <si>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</si>
  <si>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</si>
  <si>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</si>
  <si>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</si>
  <si>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</si>
  <si>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</si>
  <si>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</si>
  <si>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</si>
  <si>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</si>
  <si>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</si>
  <si>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</si>
  <si>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</si>
  <si>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</si>
  <si>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</si>
  <si>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</si>
  <si>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</si>
  <si>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</si>
  <si>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</si>
  <si>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</si>
  <si>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</si>
  <si>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</si>
  <si>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</si>
  <si>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</si>
  <si>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</si>
  <si>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</si>
  <si>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</si>
  <si>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</si>
  <si>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</si>
  <si>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</si>
  <si>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</si>
  <si>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</si>
  <si>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</si>
  <si>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</si>
  <si>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</si>
  <si>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</si>
  <si>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</si>
  <si>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</si>
  <si>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</si>
  <si>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</si>
  <si>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</si>
  <si>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</si>
  <si>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</si>
  <si>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</si>
  <si>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</si>
  <si>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</si>
  <si>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</si>
  <si>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</si>
  <si>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</si>
  <si>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</si>
  <si>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</si>
  <si>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</si>
  <si>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</si>
  <si>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</si>
  <si>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</si>
  <si>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</si>
  <si>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</si>
  <si>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</si>
  <si>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</si>
  <si>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</si>
  <si>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</si>
  <si>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</si>
  <si>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</si>
  <si>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</si>
  <si>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</si>
  <si>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</si>
  <si>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</si>
  <si>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</si>
  <si>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</si>
  <si>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</si>
  <si>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</si>
  <si>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</si>
  <si>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</si>
  <si>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</si>
  <si>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</si>
  <si>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</si>
  <si>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</si>
  <si>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</si>
  <si>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</si>
  <si>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</si>
  <si>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</si>
  <si>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</si>
  <si>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</si>
  <si>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</si>
  <si>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</si>
  <si>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</si>
  <si>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</si>
  <si>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</si>
  <si>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</si>
  <si>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</si>
  <si>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</si>
  <si>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</si>
  <si>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</si>
  <si>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</si>
  <si>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</si>
  <si>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</si>
  <si>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</si>
  <si>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</si>
  <si>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</si>
  <si>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</si>
  <si>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</si>
  <si>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</si>
  <si>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</si>
  <si>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</si>
  <si>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</si>
  <si>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</si>
  <si>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</si>
  <si>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</si>
  <si>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</si>
  <si>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</si>
  <si>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</si>
  <si>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</si>
  <si>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</si>
  <si>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</si>
  <si>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</si>
  <si>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</si>
  <si>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</si>
  <si>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</si>
  <si>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</si>
  <si>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</si>
  <si>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</si>
  <si>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</si>
  <si>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</si>
  <si>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</si>
  <si>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</si>
  <si>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</si>
  <si>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</si>
  <si>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</si>
  <si>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</si>
  <si>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</si>
  <si>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</si>
  <si>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</si>
  <si>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</si>
  <si>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</si>
  <si>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</si>
  <si>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</si>
  <si>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</si>
  <si>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</si>
  <si>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</si>
  <si>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</si>
  <si>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</si>
  <si>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</si>
  <si>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</si>
  <si>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</si>
  <si>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</si>
  <si>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</si>
  <si>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</si>
  <si>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</si>
  <si>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</si>
  <si>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</si>
  <si>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</si>
  <si>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</si>
  <si>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</si>
  <si>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</si>
  <si>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</si>
  <si>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</si>
  <si>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</si>
  <si>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</si>
  <si>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</si>
  <si>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</si>
  <si>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</si>
  <si>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</si>
  <si>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</si>
  <si>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</si>
  <si>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</si>
  <si>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</si>
  <si>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</si>
  <si>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</si>
  <si>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</si>
  <si>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</si>
  <si>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</si>
  <si>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</si>
  <si>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</si>
  <si>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</si>
  <si>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</si>
  <si>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</si>
  <si>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</si>
  <si>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</si>
  <si>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</si>
  <si>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</si>
  <si>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</si>
  <si>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</si>
  <si>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</si>
  <si>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</si>
  <si>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</si>
  <si>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</si>
  <si>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</si>
  <si>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</si>
  <si>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</si>
  <si>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</si>
  <si>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</si>
  <si>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</si>
  <si>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</si>
  <si>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</si>
  <si>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</si>
  <si>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</si>
  <si>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</si>
  <si>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</si>
  <si>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</si>
  <si>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</si>
  <si>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</si>
  <si>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</si>
  <si>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</si>
  <si>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</si>
  <si>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</si>
  <si>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</si>
  <si>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</si>
  <si>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</si>
  <si>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</si>
  <si>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</si>
  <si>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</si>
  <si>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</si>
  <si>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</si>
  <si>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</si>
  <si>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</si>
  <si>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</si>
  <si>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</si>
  <si>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</si>
  <si>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</si>
  <si>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</si>
  <si>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</si>
  <si>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</si>
  <si>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</si>
  <si>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</si>
  <si>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</si>
  <si>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</si>
  <si>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</si>
  <si>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</si>
  <si>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</si>
  <si>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</si>
  <si>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</si>
  <si>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</si>
  <si>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</si>
  <si>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</si>
  <si>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</si>
  <si>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</si>
  <si>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</si>
  <si>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</si>
  <si>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</si>
  <si>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</si>
  <si>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</si>
  <si>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</si>
  <si>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</si>
  <si>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</si>
  <si>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</si>
  <si>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</si>
  <si>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</si>
  <si>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</si>
  <si>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</si>
  <si>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</si>
  <si>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</si>
  <si>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</si>
  <si>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</si>
  <si>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</si>
  <si>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</si>
  <si>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</si>
  <si>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</si>
  <si>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</si>
  <si>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</si>
  <si>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</si>
  <si>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</si>
  <si>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</si>
  <si>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</si>
  <si>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</si>
  <si>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</si>
  <si>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</si>
  <si>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</si>
  <si>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</si>
  <si>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</si>
  <si>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</si>
  <si>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</si>
  <si>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</si>
  <si>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</si>
  <si>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</si>
  <si>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</si>
  <si>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</si>
  <si>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</si>
  <si>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</si>
  <si>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</si>
  <si>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</si>
  <si>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</si>
  <si>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</si>
  <si>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</si>
  <si>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</si>
  <si>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</si>
  <si>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</si>
  <si>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</si>
  <si>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</si>
  <si>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</si>
  <si>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</si>
  <si>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</si>
  <si>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</si>
  <si>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</si>
  <si>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</si>
  <si>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</si>
  <si>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</si>
  <si>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</si>
  <si>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</si>
  <si>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</si>
  <si>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</si>
  <si>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</si>
  <si>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</si>
  <si>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</si>
  <si>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</si>
  <si>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</si>
  <si>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</si>
  <si>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</si>
  <si>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</si>
  <si>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</si>
  <si>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</si>
  <si>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</si>
  <si>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</si>
  <si>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</si>
  <si>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</si>
  <si>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</si>
  <si>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</si>
  <si>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</si>
  <si>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</si>
  <si>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</si>
  <si>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</si>
  <si>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</si>
  <si>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</si>
  <si>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</si>
  <si>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</si>
  <si>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</si>
  <si>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</si>
  <si>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</si>
  <si>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</si>
  <si>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</si>
  <si>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</si>
  <si>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</si>
  <si>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</si>
  <si>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</si>
  <si>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</si>
  <si>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</si>
  <si>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</si>
  <si>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</si>
  <si>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</si>
  <si>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</si>
  <si>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</si>
  <si>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</si>
  <si>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</si>
  <si>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</si>
  <si>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</si>
  <si>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</si>
  <si>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</si>
  <si>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</si>
  <si>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</si>
  <si>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</si>
  <si>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</si>
  <si>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</si>
  <si>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</si>
  <si>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</si>
  <si>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</si>
  <si>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</si>
  <si>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</si>
  <si>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</si>
  <si>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</si>
  <si>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</si>
  <si>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</si>
  <si>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</si>
  <si>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</si>
  <si>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</si>
  <si>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</si>
  <si>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</si>
  <si>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</si>
  <si>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</si>
  <si>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</si>
  <si>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</si>
  <si>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</si>
  <si>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</si>
  <si>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</si>
  <si>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</si>
  <si>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</si>
  <si>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</si>
  <si>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</si>
  <si>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</si>
  <si>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</si>
  <si>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</si>
  <si>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</si>
  <si>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</si>
  <si>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</si>
  <si>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</si>
  <si>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</si>
  <si>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</si>
  <si>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</si>
  <si>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</si>
  <si>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</si>
  <si>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</si>
  <si>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</si>
  <si>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</si>
  <si>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</si>
  <si>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</si>
  <si>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</si>
  <si>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</si>
  <si>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</si>
  <si>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</si>
  <si>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</si>
  <si>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</si>
  <si>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</si>
  <si>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</si>
  <si>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</si>
  <si>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</si>
  <si>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</si>
  <si>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</si>
  <si>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</si>
  <si>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</si>
  <si>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</si>
  <si>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</si>
  <si>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</si>
  <si>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</si>
  <si>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</si>
  <si>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</si>
  <si>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</si>
  <si>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</si>
  <si>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</si>
  <si>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</si>
  <si>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</si>
  <si>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</si>
  <si>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</si>
  <si>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</si>
  <si>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</si>
  <si>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</si>
  <si>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</si>
  <si>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</si>
  <si>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</si>
  <si>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</si>
  <si>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</si>
  <si>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</si>
  <si>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</si>
  <si>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</si>
  <si>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</si>
  <si>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</si>
  <si>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</si>
  <si>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</si>
  <si>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</si>
  <si>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</si>
  <si>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</si>
  <si>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</si>
  <si>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</si>
  <si>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</si>
  <si>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</si>
  <si>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</si>
  <si>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</si>
  <si>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</si>
  <si>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</si>
  <si>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</si>
  <si>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</si>
  <si>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</si>
  <si>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</si>
  <si>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</si>
  <si>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</si>
  <si>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</si>
  <si>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</si>
  <si>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</si>
  <si>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</si>
  <si>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</si>
  <si>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</si>
  <si>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</si>
  <si>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</si>
  <si>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</si>
  <si>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</si>
  <si>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</si>
  <si>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</si>
  <si>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</si>
  <si>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</si>
  <si>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</si>
  <si>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</si>
  <si>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</si>
  <si>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</si>
  <si>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</si>
  <si>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</si>
  <si>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</si>
  <si>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</si>
  <si>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</si>
  <si>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</si>
  <si>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</si>
  <si>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</si>
  <si>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</si>
  <si>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</si>
  <si>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</si>
  <si>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</si>
  <si>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</si>
  <si>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</si>
  <si>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</si>
  <si>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</si>
  <si>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</si>
  <si>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</si>
  <si>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</si>
  <si>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</si>
  <si>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</si>
  <si>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</si>
  <si>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</si>
  <si>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</si>
  <si>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</si>
  <si>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</si>
  <si>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</si>
  <si>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</si>
  <si>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</si>
  <si>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</si>
  <si>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</si>
  <si>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</si>
  <si>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</si>
  <si>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</si>
  <si>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</si>
  <si>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</si>
  <si>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</si>
  <si>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</si>
  <si>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</si>
  <si>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</si>
  <si>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</si>
  <si>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</si>
  <si>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</si>
  <si>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</si>
  <si>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</si>
  <si>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</si>
  <si>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</si>
  <si>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</si>
  <si>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</si>
  <si>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</si>
  <si>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</si>
  <si>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</si>
  <si>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</si>
  <si>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</si>
  <si>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</si>
  <si>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</si>
  <si>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</si>
  <si>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</si>
  <si>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</si>
  <si>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</si>
  <si>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</si>
  <si>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</si>
  <si>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</si>
  <si>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</si>
  <si>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</si>
  <si>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</si>
  <si>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</si>
  <si>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</si>
  <si>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</si>
  <si>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</si>
  <si>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</si>
  <si>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</si>
  <si>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</si>
  <si>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</si>
  <si>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</si>
  <si>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</si>
  <si>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</si>
  <si>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</si>
  <si>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</si>
  <si>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</si>
  <si>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</si>
  <si>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</si>
  <si>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</si>
  <si>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</si>
  <si>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</si>
  <si>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</si>
  <si>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</si>
  <si>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</si>
  <si>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</si>
  <si>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</si>
  <si>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</si>
  <si>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</si>
  <si>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</si>
  <si>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</si>
  <si>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</si>
  <si>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</si>
  <si>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</si>
  <si>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</si>
  <si>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</si>
  <si>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</si>
  <si>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</si>
  <si>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</si>
  <si>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</si>
  <si>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</si>
  <si>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</si>
  <si>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</si>
  <si>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</si>
  <si>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</si>
  <si>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</si>
  <si>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</si>
  <si>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</si>
  <si>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</si>
  <si>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</si>
  <si>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</si>
  <si>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</si>
  <si>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</si>
  <si>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</si>
  <si>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</si>
  <si>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</si>
  <si>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</si>
  <si>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</si>
  <si>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</si>
  <si>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</si>
  <si>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</si>
  <si>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</si>
  <si>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</si>
  <si>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</si>
  <si>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</si>
  <si>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</si>
  <si>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</si>
  <si>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</si>
  <si>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</si>
  <si>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</si>
  <si>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</si>
  <si>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</si>
  <si>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</si>
  <si>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</si>
  <si>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</si>
  <si>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</si>
  <si>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</si>
  <si>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</si>
  <si>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</si>
  <si>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</si>
  <si>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</si>
  <si>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</si>
  <si>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</si>
  <si>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</si>
  <si>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</si>
  <si>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</si>
  <si>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</si>
  <si>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</si>
  <si>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</si>
  <si>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</si>
  <si>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</si>
  <si>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</si>
  <si>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</si>
  <si>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</si>
  <si>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</si>
  <si>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</si>
  <si>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</si>
  <si>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</si>
  <si>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</si>
  <si>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</si>
  <si>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</si>
  <si>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</si>
  <si>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</si>
  <si>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</si>
  <si>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</si>
  <si>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</si>
  <si>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</si>
  <si>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</si>
  <si>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</si>
  <si>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</si>
  <si>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</si>
  <si>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</si>
  <si>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</si>
  <si>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</si>
  <si>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</si>
  <si>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</si>
  <si>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</si>
  <si>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</si>
  <si>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</si>
  <si>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</si>
  <si>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</si>
  <si>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</si>
  <si>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</si>
  <si>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</si>
  <si>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</si>
  <si>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</si>
  <si>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</si>
  <si>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</si>
  <si>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</si>
  <si>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</si>
  <si>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</si>
  <si>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</si>
  <si>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</si>
  <si>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</si>
  <si>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</si>
  <si>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</si>
  <si>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</si>
  <si>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</si>
  <si>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</si>
  <si>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</si>
  <si>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</si>
  <si>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</si>
  <si>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</si>
  <si>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</si>
  <si>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</si>
  <si>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</si>
  <si>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</si>
  <si>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</si>
  <si>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</si>
  <si>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</si>
  <si>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</si>
  <si>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</si>
  <si>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</si>
  <si>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</si>
  <si>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</si>
  <si>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</si>
  <si>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</si>
  <si>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</si>
  <si>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</si>
  <si>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</si>
  <si>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</si>
  <si>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</si>
  <si>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</si>
  <si>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</si>
  <si>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</si>
  <si>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</si>
  <si>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</si>
  <si>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</si>
  <si>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</si>
  <si>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</si>
  <si>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</si>
  <si>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</si>
  <si>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</si>
  <si>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</si>
  <si>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</si>
  <si>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</si>
  <si>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</si>
  <si>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</si>
  <si>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</si>
  <si>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</si>
  <si>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</si>
  <si>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</si>
  <si>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</si>
  <si>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</si>
  <si>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</si>
  <si>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</si>
  <si>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</si>
  <si>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</si>
  <si>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</si>
  <si>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</si>
  <si>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</si>
  <si>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</si>
  <si>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</si>
  <si>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</si>
  <si>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</si>
  <si>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</si>
  <si>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</si>
  <si>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</si>
  <si>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</si>
  <si>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</si>
  <si>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</si>
  <si>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</si>
  <si>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</si>
  <si>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</si>
  <si>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</si>
  <si>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</si>
  <si>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</si>
  <si>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</si>
  <si>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</si>
  <si>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</si>
  <si>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</si>
  <si>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</si>
  <si>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</si>
  <si>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</si>
  <si>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</si>
  <si>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</si>
  <si>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</si>
  <si>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</si>
  <si>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</si>
  <si>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</si>
  <si>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</si>
  <si>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</si>
  <si>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</si>
  <si>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</si>
  <si>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</si>
  <si>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</si>
  <si>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</si>
  <si>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</si>
  <si>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</si>
  <si>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</si>
  <si>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</si>
  <si>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</si>
  <si>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</si>
  <si>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</si>
  <si>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</si>
  <si>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</si>
  <si>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</si>
  <si>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</si>
  <si>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</si>
  <si>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</si>
  <si>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</si>
  <si>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</si>
  <si>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</si>
  <si>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</si>
  <si>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</si>
  <si>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</si>
  <si>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</si>
  <si>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</si>
  <si>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</si>
  <si>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</si>
  <si>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</si>
  <si>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</si>
  <si>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</si>
  <si>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</si>
  <si>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</si>
  <si>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</si>
  <si>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</si>
  <si>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</si>
  <si>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</si>
  <si>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</si>
  <si>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</si>
  <si>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</si>
  <si>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</si>
  <si>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</si>
  <si>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</si>
  <si>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</si>
  <si>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</si>
  <si>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</si>
  <si>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</si>
  <si>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</si>
  <si>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</si>
  <si>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</si>
  <si>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</si>
  <si>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</si>
  <si>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</si>
  <si>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</si>
  <si>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</si>
  <si>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</si>
  <si>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</si>
  <si>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</si>
  <si>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</si>
  <si>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</si>
  <si>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</si>
  <si>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</si>
  <si>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</si>
  <si>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</si>
  <si>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</si>
  <si>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</si>
  <si>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</si>
  <si>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</si>
  <si>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</si>
  <si>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</si>
  <si>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</si>
  <si>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</si>
  <si>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</si>
  <si>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</si>
  <si>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</si>
  <si>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</si>
  <si>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</si>
  <si>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</si>
  <si>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</si>
  <si>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</si>
  <si>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</si>
  <si>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</si>
  <si>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</si>
  <si>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</si>
  <si>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</si>
  <si>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</si>
  <si>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</si>
  <si>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</si>
  <si>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</si>
  <si>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</si>
  <si>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</si>
  <si>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</si>
  <si>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</si>
  <si>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</si>
  <si>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</si>
  <si>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</si>
  <si>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</si>
  <si>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</si>
  <si>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</si>
  <si>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</si>
  <si>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</si>
  <si>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</si>
  <si>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</si>
  <si>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</si>
  <si>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</si>
  <si>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</si>
  <si>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</si>
  <si>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</si>
  <si>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</si>
  <si>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</si>
  <si>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</si>
  <si>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</si>
  <si>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</si>
  <si>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</si>
  <si>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</si>
  <si>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</si>
  <si>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</si>
  <si>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</si>
  <si>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</si>
  <si>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</si>
  <si>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</si>
  <si>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</si>
  <si>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</si>
  <si>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</si>
  <si>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</si>
  <si>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</si>
  <si>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</si>
  <si>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</si>
  <si>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</si>
  <si>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</si>
  <si>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</si>
  <si>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</si>
  <si>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</si>
  <si>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</si>
  <si>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</si>
  <si>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</si>
  <si>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</si>
  <si>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</si>
  <si>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</si>
  <si>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</si>
  <si>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</si>
  <si>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</si>
  <si>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</si>
  <si>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</si>
  <si>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</si>
  <si>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</si>
  <si>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</si>
  <si>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</si>
  <si>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</si>
  <si>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</si>
  <si>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</si>
  <si>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</si>
  <si>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</si>
  <si>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</si>
  <si>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</si>
  <si>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</si>
  <si>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</si>
  <si>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</si>
  <si>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</si>
  <si>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</si>
  <si>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</si>
  <si>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</si>
  <si>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</si>
  <si>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</si>
  <si>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</si>
  <si>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</si>
  <si>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</si>
  <si>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</si>
  <si>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</si>
  <si>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</si>
  <si>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</si>
  <si>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</si>
  <si>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</si>
  <si>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</si>
  <si>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</si>
  <si>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</si>
  <si>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</si>
  <si>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</si>
  <si>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</si>
  <si>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</si>
  <si>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</si>
  <si>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</si>
  <si>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</si>
  <si>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</si>
  <si>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</si>
  <si>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</si>
  <si>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</si>
  <si>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</si>
  <si>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</si>
  <si>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</si>
  <si>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</si>
  <si>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</si>
  <si>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</si>
  <si>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</si>
  <si>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</si>
  <si>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</si>
  <si>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</si>
  <si>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</si>
  <si>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</si>
  <si>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</si>
  <si>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</si>
  <si>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</si>
  <si>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</si>
  <si>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</si>
  <si>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</si>
  <si>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</si>
  <si>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</si>
  <si>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</si>
  <si>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</si>
  <si>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</si>
  <si>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</si>
  <si>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</si>
  <si>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</si>
  <si>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</si>
  <si>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</si>
  <si>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</si>
  <si>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</si>
  <si>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</si>
  <si>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</si>
  <si>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</si>
  <si>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</si>
  <si>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</si>
  <si>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</si>
  <si>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</si>
  <si>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</si>
  <si>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</si>
  <si>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</si>
  <si>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</si>
  <si>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</si>
  <si>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</si>
  <si>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</si>
  <si>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</si>
  <si>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</si>
  <si>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</si>
  <si>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</si>
  <si>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</si>
  <si>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</si>
  <si>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</si>
  <si>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</si>
  <si>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</si>
  <si>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</si>
  <si>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</si>
  <si>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</si>
  <si>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</si>
  <si>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</si>
  <si>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</si>
  <si>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</si>
  <si>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</si>
  <si>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</si>
  <si>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</si>
  <si>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</si>
  <si>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</si>
  <si>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</si>
  <si>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</si>
  <si>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</si>
  <si>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</si>
  <si>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</si>
  <si>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</si>
  <si>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</si>
  <si>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</si>
  <si>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</si>
  <si>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</si>
  <si>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</si>
  <si>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</si>
  <si>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</si>
  <si>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</si>
  <si>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</si>
  <si>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</si>
  <si>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</si>
  <si>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</si>
  <si>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</si>
  <si>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</si>
  <si>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</si>
  <si>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</si>
  <si>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</si>
  <si>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</si>
  <si>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</si>
  <si>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</si>
  <si>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</si>
  <si>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</si>
  <si>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</si>
  <si>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</si>
  <si>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</si>
  <si>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</si>
  <si>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</si>
  <si>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</si>
  <si>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</si>
  <si>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</si>
  <si>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</si>
  <si>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</si>
  <si>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</si>
  <si>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</si>
  <si>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</si>
  <si>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</si>
  <si>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</si>
  <si>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</si>
  <si>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</si>
  <si>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</si>
  <si>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</si>
  <si>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</si>
  <si>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</si>
  <si>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</si>
  <si>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</si>
  <si>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</si>
  <si>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</si>
  <si>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</si>
  <si>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</si>
  <si>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</si>
  <si>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</si>
  <si>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</si>
  <si>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</si>
  <si>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</si>
  <si>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</si>
  <si>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</si>
  <si>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</si>
  <si>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</si>
  <si>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</si>
  <si>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</si>
  <si>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</si>
  <si>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</si>
  <si>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</si>
  <si>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</si>
  <si>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</si>
  <si>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</si>
  <si>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</si>
  <si>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</si>
  <si>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</si>
  <si>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</si>
  <si>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</si>
  <si>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</si>
  <si>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</si>
  <si>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</si>
  <si>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</si>
  <si>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</si>
  <si>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</si>
  <si>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</si>
  <si>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</si>
  <si>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</si>
  <si>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</si>
  <si>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</si>
  <si>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</si>
  <si>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</si>
  <si>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</si>
  <si>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</si>
  <si>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</si>
  <si>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</si>
  <si>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</si>
  <si>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</si>
  <si>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</si>
  <si>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</si>
  <si>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</si>
  <si>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</si>
  <si>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</si>
  <si>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</si>
  <si>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</si>
  <si>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</si>
  <si>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</si>
  <si>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</si>
  <si>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</si>
  <si>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</si>
  <si>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</si>
  <si>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</si>
  <si>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</si>
  <si>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</si>
  <si>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</si>
  <si>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</si>
  <si>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</si>
  <si>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</si>
  <si>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</si>
  <si>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</si>
  <si>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</si>
  <si>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</si>
  <si>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</si>
  <si>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</si>
  <si>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</si>
  <si>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</si>
  <si>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</si>
  <si>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</si>
  <si>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</si>
  <si>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</si>
  <si>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</si>
  <si>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</si>
  <si>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</si>
  <si>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</si>
  <si>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</si>
  <si>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</si>
  <si>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</si>
  <si>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</si>
  <si>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</si>
  <si>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</si>
  <si>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</si>
  <si>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</si>
  <si>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</si>
  <si>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</si>
  <si>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</si>
  <si>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</si>
  <si>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</si>
  <si>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</si>
  <si>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</si>
  <si>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</si>
  <si>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</si>
  <si>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</si>
  <si>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</si>
  <si>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</si>
  <si>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</si>
  <si>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</si>
  <si>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</si>
  <si>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</si>
  <si>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</si>
  <si>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</si>
  <si>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</si>
  <si>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</si>
  <si>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</si>
  <si>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</si>
  <si>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</si>
  <si>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</si>
  <si>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</si>
  <si>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</si>
  <si>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</si>
  <si>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</si>
  <si>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</si>
  <si>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</si>
  <si>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</si>
  <si>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</si>
  <si>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</si>
  <si>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</si>
  <si>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</si>
  <si>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</si>
  <si>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</si>
  <si>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</si>
  <si>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</si>
  <si>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</si>
  <si>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</si>
  <si>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</si>
  <si>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</si>
  <si>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</si>
  <si>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</si>
  <si>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</si>
  <si>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</si>
  <si>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</si>
  <si>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</si>
  <si>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</si>
  <si>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</si>
  <si>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</si>
  <si>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</si>
  <si>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</si>
  <si>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</si>
  <si>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</si>
  <si>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</si>
  <si>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</si>
  <si>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</si>
  <si>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</si>
  <si>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</si>
  <si>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</si>
  <si>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</si>
  <si>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</si>
  <si>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</si>
  <si>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</si>
  <si>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</si>
  <si>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</si>
  <si>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</si>
  <si>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</si>
  <si>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</si>
  <si>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</si>
  <si>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</si>
  <si>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</si>
  <si>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</si>
  <si>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</si>
  <si>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</si>
  <si>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</si>
  <si>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</si>
  <si>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</si>
  <si>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</si>
  <si>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</si>
  <si>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</si>
  <si>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</si>
  <si>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</si>
  <si>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</si>
  <si>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</si>
  <si>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</si>
  <si>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</si>
  <si>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</si>
  <si>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</si>
  <si>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</si>
  <si>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</si>
  <si>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</si>
  <si>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</si>
  <si>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</si>
  <si>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</si>
  <si>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</si>
  <si>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</si>
  <si>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</si>
  <si>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</si>
  <si>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</si>
  <si>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</si>
  <si>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</si>
  <si>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</si>
  <si>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</si>
  <si>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</si>
  <si>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</si>
  <si>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</si>
  <si>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</si>
  <si>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</si>
  <si>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</si>
  <si>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</si>
  <si>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</si>
  <si>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</si>
  <si>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</si>
  <si>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</si>
  <si>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</si>
  <si>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</si>
  <si>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</si>
  <si>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</si>
  <si>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</si>
  <si>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</si>
  <si>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</si>
  <si>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</si>
  <si>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</si>
  <si>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</si>
  <si>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</si>
  <si>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</si>
  <si>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</si>
  <si>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</si>
  <si>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</si>
  <si>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</si>
  <si>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</si>
  <si>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</si>
  <si>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</si>
  <si>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</si>
  <si>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</si>
  <si>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</si>
  <si>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</si>
  <si>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</si>
  <si>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</si>
  <si>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</si>
  <si>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</si>
  <si>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</si>
  <si>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</si>
  <si>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</si>
  <si>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</si>
  <si>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</si>
  <si>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</si>
  <si>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</si>
  <si>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</si>
  <si>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</si>
  <si>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</si>
  <si>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</si>
  <si>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</si>
  <si>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</si>
  <si>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</si>
  <si>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</si>
  <si>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</si>
  <si>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</si>
  <si>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</si>
  <si>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</si>
  <si>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</si>
  <si>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</si>
  <si>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</si>
  <si>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</si>
  <si>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</si>
  <si>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</si>
  <si>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</si>
  <si>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</si>
  <si>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</si>
  <si>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</si>
  <si>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</si>
  <si>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</si>
  <si>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</si>
  <si>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</si>
  <si>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</si>
  <si>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</si>
  <si>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</si>
  <si>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</si>
  <si>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</si>
  <si>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</si>
  <si>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</si>
  <si>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</si>
  <si>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</si>
  <si>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</si>
  <si>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</si>
  <si>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</si>
  <si>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</si>
  <si>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</si>
  <si>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</si>
  <si>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</si>
  <si>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</si>
  <si>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</si>
  <si>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</si>
  <si>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</si>
  <si>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</si>
  <si>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</si>
  <si>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</si>
  <si>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</si>
  <si>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</si>
  <si>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</si>
  <si>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</si>
  <si>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</si>
  <si>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</si>
  <si>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</si>
  <si>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</si>
  <si>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</si>
  <si>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</si>
  <si>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</si>
  <si>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</si>
  <si>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</si>
  <si>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</si>
  <si>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</si>
  <si>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</si>
  <si>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</si>
  <si>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</si>
  <si>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</si>
  <si>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</si>
  <si>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</si>
  <si>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</si>
  <si>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</si>
  <si>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</si>
  <si>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</si>
  <si>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</si>
  <si>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</si>
  <si>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</si>
  <si>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</si>
  <si>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</si>
  <si>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</si>
  <si>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</si>
  <si>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</si>
  <si>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</si>
  <si>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</si>
  <si>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</si>
  <si>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</si>
  <si>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</si>
  <si>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</si>
  <si>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</si>
  <si>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</si>
  <si>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</si>
  <si>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</si>
  <si>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</si>
  <si>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</si>
  <si>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</si>
  <si>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</si>
  <si>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</si>
  <si>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</si>
  <si>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</si>
  <si>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</si>
  <si>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</si>
  <si>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</si>
  <si>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</si>
  <si>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</si>
  <si>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</si>
  <si>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</si>
  <si>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</si>
  <si>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</si>
  <si>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</si>
  <si>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</si>
  <si>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</si>
  <si>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</si>
  <si>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</si>
  <si>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</si>
  <si>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</si>
  <si>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</si>
  <si>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</si>
  <si>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</si>
  <si>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</si>
  <si>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</si>
  <si>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</si>
  <si>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</si>
  <si>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</si>
  <si>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</si>
  <si>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</si>
  <si>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</si>
  <si>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</si>
  <si>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</si>
  <si>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</si>
  <si>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</si>
  <si>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</si>
  <si>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</si>
  <si>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</si>
  <si>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</si>
  <si>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</si>
  <si>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</si>
  <si>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</si>
  <si>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</si>
  <si>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</si>
  <si>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</si>
  <si>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</si>
  <si>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</si>
  <si>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</si>
  <si>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</si>
  <si>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</si>
  <si>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</si>
  <si>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</si>
  <si>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</si>
  <si>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</si>
  <si>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</si>
  <si>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</si>
  <si>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</si>
  <si>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</si>
  <si>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</si>
  <si>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</si>
  <si>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</si>
  <si>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</si>
  <si>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</si>
  <si>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</si>
  <si>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</si>
  <si>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</si>
  <si>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</si>
  <si>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</si>
  <si>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</si>
  <si>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</si>
  <si>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</si>
  <si>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</si>
  <si>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</si>
  <si>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</si>
  <si>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</si>
  <si>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</si>
  <si>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</si>
  <si>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</si>
  <si>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</si>
  <si>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</si>
  <si>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</si>
  <si>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</si>
  <si>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</si>
  <si>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</si>
  <si>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</si>
  <si>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</si>
  <si>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</si>
  <si>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</si>
  <si>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</si>
  <si>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</si>
  <si>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</si>
  <si>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</si>
  <si>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</si>
  <si>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</si>
  <si>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</si>
  <si>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</si>
  <si>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</si>
  <si>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</si>
  <si>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</si>
  <si>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</si>
  <si>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</si>
  <si>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</si>
  <si>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</si>
  <si>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</si>
  <si>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</si>
  <si>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</si>
  <si>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</si>
  <si>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</si>
  <si>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</si>
  <si>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</si>
  <si>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</si>
  <si>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</si>
  <si>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</si>
  <si>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</si>
  <si>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</si>
  <si>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</si>
  <si>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</si>
  <si>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</si>
  <si>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</si>
  <si>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</si>
  <si>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</si>
  <si>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</si>
  <si>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</si>
  <si>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</si>
  <si>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</si>
  <si>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</si>
  <si>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</si>
  <si>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</si>
  <si>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</si>
  <si>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</si>
  <si>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</si>
  <si>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</si>
  <si>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</si>
  <si>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</si>
  <si>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</si>
  <si>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</si>
  <si>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</si>
  <si>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</si>
  <si>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</si>
  <si>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</si>
  <si>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</si>
  <si>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</si>
  <si>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</si>
  <si>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</si>
  <si>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</si>
  <si>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</si>
  <si>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</si>
  <si>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</si>
  <si>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</si>
  <si>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</si>
  <si>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</si>
  <si>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</si>
  <si>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</si>
  <si>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</si>
  <si>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</si>
  <si>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</si>
  <si>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</si>
  <si>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</si>
  <si>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</si>
  <si>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</si>
  <si>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</si>
  <si>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</si>
  <si>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</si>
  <si>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</si>
  <si>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</si>
  <si>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</si>
  <si>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</si>
  <si>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</si>
  <si>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</si>
  <si>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</si>
  <si>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</si>
  <si>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</si>
  <si>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</si>
  <si>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</si>
  <si>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</si>
  <si>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</si>
  <si>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</si>
  <si>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</si>
  <si>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</si>
  <si>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</si>
  <si>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</si>
  <si>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</si>
  <si>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</si>
  <si>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</si>
  <si>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</si>
  <si>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</si>
  <si>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</si>
  <si>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</si>
  <si>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</si>
  <si>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</si>
  <si>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</si>
  <si>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</si>
  <si>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</si>
  <si>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</si>
  <si>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</si>
  <si>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</si>
  <si>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</si>
  <si>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</si>
  <si>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</si>
  <si>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</si>
  <si>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</si>
  <si>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</si>
  <si>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</si>
  <si>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</si>
  <si>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</si>
  <si>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</si>
  <si>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</si>
  <si>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</si>
  <si>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</si>
  <si>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</si>
  <si>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</si>
  <si>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</si>
  <si>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</si>
  <si>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</si>
  <si>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</si>
  <si>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</si>
  <si>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</si>
  <si>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</si>
  <si>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</si>
  <si>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</si>
  <si>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</si>
  <si>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</si>
  <si>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</si>
  <si>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</si>
  <si>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</si>
  <si>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</si>
  <si>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</si>
  <si>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</si>
  <si>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</si>
  <si>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</si>
  <si>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</si>
  <si>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</si>
  <si>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</si>
  <si>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</si>
  <si>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</si>
  <si>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</si>
  <si>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</si>
  <si>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</si>
  <si>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</si>
  <si>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</si>
  <si>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</si>
  <si>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</si>
  <si>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</si>
  <si>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</si>
  <si>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</si>
  <si>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</si>
  <si>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</si>
  <si>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</si>
  <si>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</si>
  <si>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</si>
  <si>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</si>
  <si>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</si>
  <si>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</si>
  <si>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</si>
  <si>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</si>
  <si>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</si>
  <si>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</si>
  <si>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</si>
  <si>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</si>
  <si>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</si>
  <si>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</si>
  <si>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</si>
  <si>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</si>
  <si>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</si>
  <si>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</si>
  <si>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</si>
  <si>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</si>
  <si>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</si>
  <si>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</si>
  <si>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</si>
  <si>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</si>
  <si>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</si>
  <si>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</si>
  <si>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</si>
  <si>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</si>
  <si>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</si>
  <si>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</si>
  <si>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</si>
  <si>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</si>
  <si>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</si>
  <si>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</si>
  <si>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</si>
  <si>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</si>
  <si>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</si>
  <si>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</si>
  <si>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</si>
  <si>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</si>
  <si>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</si>
  <si>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</si>
  <si>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</si>
  <si>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</si>
  <si>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</si>
  <si>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</si>
  <si>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</si>
  <si>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</si>
  <si>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</si>
  <si>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</si>
  <si>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</si>
  <si>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</si>
  <si>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</si>
  <si>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</si>
  <si>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</si>
  <si>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</si>
  <si>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</si>
  <si>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</si>
  <si>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</si>
  <si>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</si>
  <si>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</si>
  <si>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</si>
  <si>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</si>
  <si>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</si>
  <si>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</si>
  <si>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</si>
  <si>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</si>
  <si>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</si>
  <si>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</si>
  <si>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</si>
  <si>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</si>
  <si>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</si>
  <si>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</si>
  <si>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</si>
  <si>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</si>
  <si>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</si>
  <si>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</si>
  <si>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</si>
  <si>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</si>
  <si>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</si>
  <si>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</si>
  <si>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</si>
  <si>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</si>
  <si>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</si>
  <si>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</si>
  <si>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</si>
  <si>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</si>
  <si>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</si>
  <si>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</si>
  <si>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</si>
  <si>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</si>
  <si>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</si>
  <si>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</si>
  <si>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</si>
  <si>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</si>
  <si>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</si>
  <si>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</si>
  <si>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</si>
  <si>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</si>
  <si>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</si>
  <si>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</si>
  <si>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</si>
  <si>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</si>
  <si>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</si>
  <si>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</si>
  <si>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</si>
  <si>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</si>
  <si>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</si>
  <si>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</si>
  <si>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</si>
  <si>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</si>
  <si>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</si>
  <si>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</si>
  <si>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</si>
  <si>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</si>
  <si>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</si>
  <si>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</si>
  <si>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</si>
  <si>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</si>
  <si>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</si>
  <si>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</si>
  <si>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</si>
  <si>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</si>
  <si>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</si>
  <si>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</si>
  <si>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</si>
  <si>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</si>
  <si>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</si>
  <si>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</si>
  <si>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</si>
  <si>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</si>
  <si>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</si>
  <si>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</si>
  <si>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</si>
  <si>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</si>
  <si>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</si>
  <si>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</si>
  <si>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</si>
  <si>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</si>
  <si>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</si>
  <si>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</si>
  <si>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</si>
  <si>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</si>
  <si>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</si>
  <si>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</si>
  <si>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</si>
  <si>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</si>
  <si>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</si>
  <si>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</si>
  <si>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</si>
  <si>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</si>
  <si>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</si>
  <si>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</si>
  <si>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</si>
  <si>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</si>
  <si>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</si>
  <si>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</si>
  <si>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</si>
  <si>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</si>
  <si>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</si>
  <si>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</si>
  <si>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</si>
  <si>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</si>
  <si>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</si>
  <si>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</si>
  <si>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</si>
  <si>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</si>
  <si>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</si>
  <si>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</si>
  <si>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</si>
  <si>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</si>
  <si>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</si>
  <si>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</si>
  <si>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</si>
  <si>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</si>
  <si>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</si>
  <si>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</si>
  <si>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</si>
  <si>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</si>
  <si>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</si>
  <si>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</si>
  <si>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</si>
  <si>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</si>
  <si>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</si>
  <si>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</si>
  <si>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</si>
  <si>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</si>
  <si>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</si>
  <si>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</si>
  <si>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</si>
  <si>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</si>
  <si>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</si>
  <si>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</si>
  <si>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</si>
  <si>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</si>
  <si>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</si>
  <si>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</si>
  <si>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</si>
  <si>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</si>
  <si>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</si>
  <si>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</si>
  <si>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</si>
  <si>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</si>
  <si>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</si>
  <si>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</si>
  <si>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</si>
  <si>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</si>
  <si>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</si>
  <si>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</si>
  <si>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</si>
  <si>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</si>
  <si>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</si>
  <si>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</si>
  <si>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</si>
  <si>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</si>
  <si>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</si>
  <si>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</si>
  <si>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</si>
  <si>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</si>
  <si>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</si>
  <si>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</si>
  <si>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</si>
  <si>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</si>
  <si>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</si>
  <si>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</si>
  <si>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</si>
  <si>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</si>
  <si>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</si>
  <si>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</si>
  <si>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</si>
  <si>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</si>
  <si>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</si>
  <si>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</si>
  <si>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</si>
  <si>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</si>
  <si>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</si>
  <si>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</si>
  <si>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</si>
  <si>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</si>
  <si>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</si>
  <si>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</si>
  <si>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</si>
  <si>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</si>
  <si>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</si>
  <si>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</si>
  <si>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</si>
  <si>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</si>
  <si>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</si>
  <si>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</si>
  <si>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</si>
  <si>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</si>
  <si>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</si>
  <si>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</si>
  <si>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</si>
  <si>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</si>
  <si>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</si>
  <si>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</si>
  <si>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</si>
  <si>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</si>
  <si>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</si>
  <si>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</si>
  <si>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</si>
  <si>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</si>
  <si>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</si>
  <si>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</si>
  <si>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</si>
  <si>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</si>
  <si>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</si>
  <si>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</si>
  <si>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</si>
  <si>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</si>
  <si>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</si>
  <si>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</si>
  <si>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</si>
  <si>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</si>
  <si>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</si>
  <si>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</si>
  <si>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</si>
  <si>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</si>
  <si>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</si>
  <si>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</si>
  <si>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</si>
  <si>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</si>
  <si>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</si>
  <si>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</si>
  <si>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</si>
  <si>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</si>
  <si>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</si>
  <si>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</si>
  <si>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</si>
  <si>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</si>
  <si>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</si>
  <si>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</si>
  <si>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</si>
  <si>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</si>
  <si>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</si>
  <si>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</si>
  <si>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</si>
  <si>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</si>
  <si>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</si>
  <si>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</si>
  <si>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</si>
  <si>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</si>
  <si>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</si>
  <si>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</si>
  <si>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</si>
  <si>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</si>
  <si>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</si>
  <si>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</si>
  <si>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</si>
  <si>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</si>
  <si>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</si>
  <si>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</si>
  <si>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</si>
  <si>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</si>
  <si>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</si>
  <si>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</si>
  <si>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</si>
  <si>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</si>
  <si>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</si>
  <si>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</si>
  <si>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</si>
  <si>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</si>
  <si>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</si>
  <si>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</si>
  <si>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</si>
  <si>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</si>
  <si>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</si>
  <si>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</si>
  <si>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</si>
  <si>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</si>
  <si>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</si>
  <si>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</si>
  <si>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</si>
  <si>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</si>
  <si>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</si>
  <si>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</si>
  <si>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</si>
  <si>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</si>
  <si>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</si>
  <si>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</si>
  <si>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</si>
  <si>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</si>
  <si>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</si>
  <si>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</si>
  <si>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</si>
  <si>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</si>
  <si>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</si>
  <si>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</si>
  <si>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</si>
  <si>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</si>
  <si>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</si>
  <si>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</si>
  <si>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</si>
  <si>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</si>
  <si>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</si>
  <si>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</si>
  <si>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</si>
  <si>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</si>
  <si>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</si>
  <si>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</si>
  <si>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</si>
  <si>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</si>
  <si>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</si>
  <si>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</si>
  <si>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</si>
  <si>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</si>
  <si>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</si>
  <si>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</si>
  <si>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</si>
  <si>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</si>
  <si>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</si>
  <si>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</si>
  <si>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</si>
  <si>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</si>
  <si>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</si>
  <si>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</si>
  <si>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</si>
  <si>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</si>
  <si>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</si>
  <si>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</si>
  <si>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</si>
  <si>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</si>
  <si>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</si>
  <si>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</si>
  <si>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</si>
  <si>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</si>
  <si>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</si>
  <si>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</si>
  <si>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</si>
  <si>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</si>
  <si>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</si>
  <si>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</si>
  <si>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</si>
  <si>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</si>
  <si>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</si>
  <si>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</si>
  <si>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</si>
  <si>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</si>
  <si>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</si>
  <si>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</si>
  <si>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</si>
  <si>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</si>
  <si>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</si>
  <si>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</si>
  <si>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</si>
  <si>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</si>
  <si>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</si>
  <si>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</si>
  <si>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</si>
  <si>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</si>
  <si>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</si>
  <si>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</si>
  <si>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</si>
  <si>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</si>
  <si>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</si>
  <si>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</si>
  <si>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</si>
  <si>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</si>
  <si>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</si>
  <si>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</si>
  <si>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</si>
  <si>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</si>
  <si>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</si>
  <si>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</si>
  <si>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</si>
  <si>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</si>
  <si>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</si>
  <si>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</si>
  <si>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</si>
  <si>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</si>
  <si>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</si>
  <si>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</si>
  <si>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</si>
  <si>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</si>
  <si>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</si>
  <si>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</si>
  <si>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</si>
  <si>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</si>
  <si>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</si>
  <si>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</si>
  <si>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</si>
  <si>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</si>
  <si>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</si>
  <si>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</si>
  <si>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</si>
  <si>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</si>
  <si>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</si>
  <si>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</si>
  <si>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</si>
  <si>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</si>
  <si>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</si>
  <si>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</si>
  <si>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</si>
  <si>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</si>
  <si>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</si>
  <si>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</si>
  <si>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</si>
  <si>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</si>
  <si>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</si>
  <si>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</si>
  <si>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</si>
  <si>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</si>
  <si>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</si>
  <si>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</si>
  <si>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</si>
  <si>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</si>
  <si>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</si>
  <si>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</si>
  <si>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</si>
  <si>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</si>
  <si>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</si>
  <si>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</si>
  <si>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</si>
  <si>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</si>
  <si>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</si>
  <si>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</si>
  <si>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</si>
  <si>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</si>
  <si>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</si>
  <si>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</si>
  <si>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</si>
  <si>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</si>
  <si>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</si>
  <si>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</si>
  <si>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</si>
  <si>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</si>
  <si>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</si>
  <si>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</si>
  <si>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</si>
  <si>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</si>
  <si>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</si>
  <si>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</si>
  <si>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</si>
  <si>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</si>
  <si>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</si>
  <si>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</si>
  <si>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</si>
  <si>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</si>
  <si>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</si>
  <si>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</si>
  <si>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</si>
  <si>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</si>
  <si>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</si>
  <si>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</si>
  <si>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</si>
  <si>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</si>
  <si>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</si>
  <si>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</si>
  <si>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</si>
  <si>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</si>
  <si>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</si>
  <si>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</si>
  <si>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</si>
  <si>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</si>
  <si>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</si>
  <si>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</si>
  <si>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</si>
  <si>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</si>
  <si>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</si>
  <si>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</si>
  <si>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</si>
  <si>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</si>
  <si>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</si>
  <si>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</si>
  <si>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</si>
  <si>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</si>
  <si>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</si>
  <si>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</si>
  <si>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</si>
  <si>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</si>
  <si>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</si>
  <si>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</si>
  <si>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</si>
  <si>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</si>
  <si>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</si>
  <si>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</si>
  <si>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</si>
  <si>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</si>
  <si>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</si>
  <si>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</si>
  <si>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</si>
  <si>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</si>
  <si>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</si>
  <si>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</si>
  <si>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</si>
  <si>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</si>
  <si>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</si>
  <si>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</si>
  <si>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</si>
  <si>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</si>
  <si>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</si>
  <si>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</si>
  <si>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</si>
  <si>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</si>
  <si>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</si>
  <si>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</si>
  <si>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</si>
  <si>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</si>
  <si>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</si>
  <si>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</si>
  <si>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</si>
  <si>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</si>
  <si>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</si>
  <si>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</si>
  <si>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</si>
  <si>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</si>
  <si>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</si>
  <si>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</si>
  <si>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</si>
  <si>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</si>
  <si>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</si>
  <si>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</si>
  <si>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</si>
  <si>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</si>
  <si>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</si>
  <si>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</si>
  <si>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</si>
  <si>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</si>
  <si>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</si>
  <si>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</si>
  <si>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</si>
  <si>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</si>
  <si>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</si>
  <si>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</si>
  <si>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</si>
  <si>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</si>
  <si>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</si>
  <si>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</si>
  <si>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</si>
  <si>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</si>
  <si>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</si>
  <si>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</si>
  <si>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</si>
  <si>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</si>
  <si>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</si>
  <si>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</si>
  <si>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</si>
  <si>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</si>
  <si>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</si>
  <si>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</si>
  <si>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</si>
  <si>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</si>
  <si>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</si>
  <si>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</si>
  <si>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</si>
  <si>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</si>
  <si>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</si>
  <si>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</si>
  <si>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</si>
  <si>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</si>
  <si>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</si>
  <si>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</si>
  <si>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</si>
  <si>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</si>
  <si>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</si>
  <si>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</si>
  <si>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</si>
  <si>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</si>
  <si>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</si>
  <si>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</si>
  <si>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</si>
  <si>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</si>
  <si>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</si>
  <si>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</si>
  <si>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</si>
  <si>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</si>
  <si>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</si>
  <si>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</si>
  <si>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</si>
  <si>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</si>
  <si>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</si>
  <si>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</si>
  <si>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</si>
  <si>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</si>
  <si>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</si>
  <si>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</si>
  <si>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</si>
  <si>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</si>
  <si>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</si>
  <si>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</si>
  <si>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</si>
  <si>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</si>
  <si>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</si>
  <si>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</si>
  <si>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</si>
  <si>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</si>
  <si>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</si>
  <si>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</si>
  <si>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</si>
  <si>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</si>
  <si>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</si>
  <si>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</si>
  <si>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</si>
  <si>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</si>
  <si>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</si>
  <si>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</si>
  <si>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</si>
  <si>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</si>
  <si>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</si>
  <si>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</si>
  <si>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</si>
  <si>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</si>
  <si>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</si>
  <si>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</si>
  <si>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</si>
  <si>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</si>
  <si>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</si>
  <si>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</si>
  <si>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</si>
  <si>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</si>
  <si>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</si>
  <si>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</si>
  <si>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</si>
  <si>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</si>
  <si>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</si>
  <si>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</si>
  <si>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</si>
  <si>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</si>
  <si>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</si>
  <si>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</si>
  <si>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</si>
  <si>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</si>
  <si>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</si>
  <si>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</si>
  <si>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</si>
  <si>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</si>
  <si>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</si>
  <si>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</si>
  <si>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</si>
  <si>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</si>
  <si>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</si>
  <si>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</si>
  <si>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</si>
  <si>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</si>
  <si>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</si>
  <si>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</si>
  <si>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</si>
  <si>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</si>
  <si>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</si>
  <si>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</si>
  <si>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</si>
  <si>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</si>
  <si>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</si>
  <si>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</si>
  <si>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</si>
  <si>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</si>
  <si>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</si>
  <si>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</si>
  <si>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</si>
  <si>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</si>
  <si>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</si>
  <si>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</si>
  <si>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</si>
  <si>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</si>
  <si>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</si>
  <si>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</si>
  <si>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</si>
  <si>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</si>
  <si>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</si>
  <si>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</si>
  <si>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</si>
  <si>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</si>
  <si>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</si>
  <si>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</si>
  <si>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</si>
  <si>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</si>
  <si>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</si>
  <si>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</si>
  <si>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</si>
  <si>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</si>
  <si>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</si>
  <si>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</si>
  <si>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</si>
  <si>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</si>
  <si>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</si>
  <si>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</si>
  <si>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</si>
  <si>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</si>
  <si>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</si>
  <si>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</si>
  <si>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</si>
  <si>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</si>
  <si>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</si>
  <si>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</si>
  <si>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</si>
  <si>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</si>
  <si>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</si>
  <si>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</si>
  <si>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</si>
  <si>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</si>
  <si>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</si>
  <si>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</si>
  <si>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</si>
  <si>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</si>
  <si>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</si>
  <si>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</si>
  <si>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</si>
  <si>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</si>
  <si>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</si>
  <si>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</si>
  <si>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</si>
  <si>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</si>
  <si>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</si>
  <si>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</si>
  <si>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</si>
  <si>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</si>
  <si>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</si>
  <si>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</si>
  <si>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</si>
  <si>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</si>
  <si>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</si>
  <si>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</si>
  <si>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</si>
  <si>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</si>
  <si>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</si>
  <si>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</si>
  <si>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</si>
  <si>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</si>
  <si>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</si>
  <si>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</si>
  <si>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</si>
  <si>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</si>
  <si>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</si>
  <si>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</si>
  <si>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</si>
  <si>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</si>
  <si>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</si>
  <si>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</si>
  <si>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</si>
  <si>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</si>
  <si>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</si>
  <si>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</si>
  <si>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</si>
  <si>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</si>
  <si>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</si>
  <si>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</si>
  <si>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</si>
  <si>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</si>
  <si>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</si>
  <si>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</si>
  <si>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</si>
  <si>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</si>
  <si>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</si>
  <si>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</si>
  <si>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</si>
  <si>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</si>
  <si>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</si>
  <si>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</si>
  <si>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</si>
  <si>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</si>
  <si>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</si>
  <si>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</si>
  <si>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</si>
  <si>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</si>
  <si>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</si>
  <si>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</si>
  <si>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</si>
  <si>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</si>
  <si>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</si>
  <si>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</si>
  <si>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</si>
  <si>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</si>
  <si>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</si>
  <si>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</si>
  <si>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</si>
  <si>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</si>
  <si>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</si>
  <si>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</si>
  <si>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</si>
  <si>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</si>
  <si>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</si>
  <si>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</si>
  <si>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</si>
  <si>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</si>
  <si>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</si>
  <si>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</si>
  <si>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</si>
  <si>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</si>
  <si>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</si>
  <si>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</si>
  <si>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</si>
  <si>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</si>
  <si>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</si>
  <si>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</si>
  <si>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</si>
  <si>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</si>
  <si>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</si>
  <si>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</si>
  <si>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</si>
  <si>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</si>
  <si>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</si>
  <si>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</si>
  <si>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</si>
  <si>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</si>
  <si>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</si>
  <si>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</si>
  <si>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</si>
  <si>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</si>
  <si>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</si>
  <si>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</si>
  <si>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</si>
  <si>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</si>
  <si>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</si>
  <si>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</si>
  <si>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</si>
  <si>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</si>
  <si>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</si>
  <si>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</si>
  <si>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</si>
  <si>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</si>
  <si>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</si>
  <si>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</si>
  <si>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</si>
  <si>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</si>
  <si>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</si>
  <si>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</si>
  <si>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</si>
  <si>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</si>
  <si>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</si>
  <si>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</si>
  <si>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</si>
  <si>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</si>
  <si>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</si>
  <si>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</si>
  <si>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</si>
  <si>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</si>
  <si>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</si>
  <si>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</si>
  <si>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</si>
  <si>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</si>
  <si>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</si>
  <si>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</si>
  <si>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</si>
  <si>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</si>
  <si>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</si>
  <si>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</si>
  <si>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</si>
  <si>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</si>
  <si>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</si>
  <si>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</si>
  <si>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</si>
  <si>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</si>
  <si>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</si>
  <si>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</si>
  <si>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</si>
  <si>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</si>
  <si>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</si>
  <si>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</si>
  <si>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</si>
  <si>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</si>
  <si>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</si>
  <si>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</si>
  <si>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</si>
  <si>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</si>
  <si>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</si>
  <si>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</si>
  <si>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</si>
  <si>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</si>
  <si>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</si>
  <si>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</si>
  <si>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</si>
  <si>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</si>
  <si>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</si>
  <si>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</si>
  <si>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</si>
  <si>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</si>
  <si>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</si>
  <si>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</si>
  <si>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</si>
  <si>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</si>
  <si>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</si>
  <si>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</si>
  <si>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</si>
  <si>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</si>
  <si>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</si>
  <si>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</si>
  <si>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</si>
  <si>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</si>
  <si>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</si>
  <si>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</si>
  <si>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</si>
  <si>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</si>
  <si>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</si>
  <si>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</si>
  <si>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</si>
  <si>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</si>
  <si>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</si>
  <si>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</si>
  <si>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</si>
  <si>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</si>
  <si>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</si>
  <si>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</si>
  <si>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</si>
  <si>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</si>
  <si>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</si>
  <si>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</si>
  <si>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</si>
  <si>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</si>
  <si>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</si>
  <si>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</si>
  <si>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</si>
  <si>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</si>
  <si>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</si>
  <si>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</si>
  <si>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</si>
  <si>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</si>
  <si>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</si>
  <si>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</si>
  <si>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</si>
  <si>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</si>
  <si>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</si>
  <si>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</si>
  <si>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</si>
  <si>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</si>
  <si>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</si>
  <si>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</si>
  <si>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</si>
  <si>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</si>
  <si>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</si>
  <si>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</si>
  <si>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</si>
  <si>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</si>
  <si>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</si>
  <si>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</si>
  <si>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</si>
  <si>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</si>
  <si>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</si>
  <si>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</si>
  <si>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</si>
  <si>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</si>
  <si>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</si>
  <si>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</si>
  <si>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</si>
  <si>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</si>
  <si>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</si>
  <si>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</si>
  <si>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</si>
  <si>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</si>
  <si>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</si>
  <si>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</si>
  <si>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</si>
  <si>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</si>
  <si>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</si>
  <si>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</si>
  <si>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</si>
  <si>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</si>
  <si>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</si>
  <si>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</si>
  <si>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</si>
  <si>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</si>
  <si>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</si>
  <si>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</si>
  <si>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</si>
  <si>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</si>
  <si>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</si>
  <si>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</si>
  <si>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</si>
  <si>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</si>
  <si>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</si>
  <si>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</si>
  <si>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</si>
  <si>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</si>
  <si>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</si>
  <si>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</si>
  <si>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</si>
  <si>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</si>
  <si>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</si>
  <si>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</si>
  <si>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</si>
  <si>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</si>
  <si>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</si>
  <si>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</si>
  <si>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</si>
  <si>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</si>
  <si>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</si>
  <si>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</si>
  <si>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</si>
  <si>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</si>
  <si>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</si>
  <si>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</si>
  <si>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03231 FONDO 1 2014</t>
  </si>
  <si>
    <t>03232 FONDO 1 2015</t>
  </si>
  <si>
    <t>03233 Fondo 1 Ejercicio 2016</t>
  </si>
  <si>
    <t>03236 FONDO 1 EJERCICIO 2019</t>
  </si>
  <si>
    <t>03237 FONDO 1 EJERCICIO 2020</t>
  </si>
  <si>
    <t>03333 FONDO 2 2015</t>
  </si>
  <si>
    <t>03338 FONDO 2 EJERCICIO FISCAL 2020</t>
  </si>
  <si>
    <t>03406 Aportaciones 2015</t>
  </si>
  <si>
    <t>03407 APORTACIONES FEDERALES Y ESTATALES</t>
  </si>
  <si>
    <t>03408 APORTACIONES EJERCICIO 2017</t>
  </si>
  <si>
    <t>03409 APORTACIONES EJERCICIO 2018</t>
  </si>
  <si>
    <t>03410 APORTACIONES EJERCICIO 2019</t>
  </si>
  <si>
    <t>03411 CONVENIOS ESTATALES 2020</t>
  </si>
  <si>
    <t>03412 CONVENIOS FEDERALES 2020</t>
  </si>
  <si>
    <t>02101 CONTRALORIA</t>
  </si>
  <si>
    <t>02102 DEPARTAMENTO JURIDICO</t>
  </si>
  <si>
    <t>02103 JUZGADO MUNICIPAL</t>
  </si>
  <si>
    <t>02104 PRESIDENTE, SINDICO Y  REGIDORES</t>
  </si>
  <si>
    <t>02105 PRESIDENCIA MUNICIPAL</t>
  </si>
  <si>
    <t>02106 SECRETARIA DEL H. AYUNTAMIENTO</t>
  </si>
  <si>
    <t>02107 DIRECCION DE PLANEACION Y DESARROLLO INS</t>
  </si>
  <si>
    <t>02108 TESORERIA MUNICIPAL</t>
  </si>
  <si>
    <t>02109 INSPECCION Y FISCALIZACION</t>
  </si>
  <si>
    <t>02110 IMPUESTO INMOBILIARIO</t>
  </si>
  <si>
    <t>02111 CATASTRO</t>
  </si>
  <si>
    <t>02112 DIRECCION DE SEGURIDAD PUBLICA</t>
  </si>
  <si>
    <t>02113 COORDINACION DE TRANSITO Y TRANSPORTE</t>
  </si>
  <si>
    <t>02114 COORDINACION DE PROTECCION CIVIL</t>
  </si>
  <si>
    <t>02115 DEPARTAMENTO DE COMUNICACION SOCIAL</t>
  </si>
  <si>
    <t>02116 OFICIALIA MAYOR</t>
  </si>
  <si>
    <t>02117 UNIDAD DE ACCESO A LA INFORMACION PUBLIC</t>
  </si>
  <si>
    <t>02118 OFICINA DE RELACIONES EXTERIORES</t>
  </si>
  <si>
    <t>02119 COORDINACION DE LICENCIAS</t>
  </si>
  <si>
    <t>02201 DEPARTAMENTO DE PARQUES Y JARDINES</t>
  </si>
  <si>
    <t>02202 ECOLOGIA</t>
  </si>
  <si>
    <t>02203 DIRECCION DE DESARROLLO URBANO MUNICIPAL</t>
  </si>
  <si>
    <t>02204 DIRECCION DEL CENTRO DE CONTROL ANTIRRAB</t>
  </si>
  <si>
    <t>02206 ACCION DEPORTIVA</t>
  </si>
  <si>
    <t>02207 DIRECCION DE LA MUJER</t>
  </si>
  <si>
    <t>02208 DIRECCION DE DESARROLLO SOCIAL</t>
  </si>
  <si>
    <t>02209 DEPARTAMENTO DE LIMPIA Y RECOLECCION DE</t>
  </si>
  <si>
    <t>02210 RASTRO MUNICIPAL</t>
  </si>
  <si>
    <t>02211 ADMINISTRACION DE PANTEONES</t>
  </si>
  <si>
    <t>02212 DEPARTAMENTO DE ALUMBRADO PUBLICO</t>
  </si>
  <si>
    <t>02213 SERVICIOS MUNICIPALES</t>
  </si>
  <si>
    <t>02216 DIRECCION DE OBRAS PUBLICAS</t>
  </si>
  <si>
    <t>02301 DIRECCION DE DESARROLLO ECONOMICO</t>
  </si>
  <si>
    <t>02302 ADMINISTRACION DE MERCADOS</t>
  </si>
  <si>
    <t>02303 DIRECCION DE DESARROLLO RURAL</t>
  </si>
  <si>
    <t>MUNICIPIO DE ACAMBARO GTO</t>
  </si>
  <si>
    <t>Al 31 de diciembre de 2019 y al 31 de diciembre de 2020 (b)</t>
  </si>
  <si>
    <t>Del 1 de enero al 31 de diciembre de 2020 (b)</t>
  </si>
  <si>
    <t>A. ADELANTO DE PARTICIPACION DE LA SECRETARÍA DE FINANZAS, INVERSIÓN Y AMINISTRACIÓN</t>
  </si>
  <si>
    <t>NO APLICA</t>
  </si>
  <si>
    <t>No aplica/      Reg. Pat ante el IMSS B4010261104 / 718 trabajadores afiliados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</si>
</sst>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dd/mm/yyyy;@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7" fillId="0" borderId="0" xfId="0" applyFont="1"/>
    <xf numFmtId="0" fontId="7" fillId="0" borderId="0" xfId="0" applyFont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PropertyBag">
  <ax:ocxPr ax:name="VariousPropertyBits" ax:value="746604571"/>
  <ax:ocxPr ax:name="DisplayStyle" ax:value="3"/>
  <ax:ocxPr ax:name="Size" ax:value="8996;794"/>
  <ax:ocxPr ax:name="ListRows" ax:value="5"/>
  <ax:ocxPr ax:name="MatchEntry" ax:value="1"/>
  <ax:ocxPr ax:name="ShowDropButtonWhen" ax:value="2"/>
  <ax:ocxPr ax:name="Value" ax:value="2020"/>
  <ax:ocxPr ax:name="FontName" ax:value="Calibri"/>
  <ax:ocxPr ax:name="FontHeight" ax:value="217"/>
  <ax:ocxPr ax:name="FontCharSet" ax:value="0"/>
  <ax:ocxPr ax:name="FontPitchAndFamily" ax:value="2"/>
</ax:ocx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PropertyBag">
  <ax:ocxPr ax:name="VariousPropertyBits" ax:value="746604571"/>
  <ax:ocxPr ax:name="DisplayStyle" ax:value="3"/>
  <ax:ocxPr ax:name="Size" ax:value="8996;794"/>
  <ax:ocxPr ax:name="ListRows" ax:value="4"/>
  <ax:ocxPr ax:name="MatchEntry" ax:value="1"/>
  <ax:ocxPr ax:name="ShowDropButtonWhen" ax:value="2"/>
  <ax:ocxPr ax:name="FontName" ax:value="Calibri"/>
  <ax:ocxPr ax:name="FontHeight" ax:value="217"/>
  <ax:ocxPr ax:name="FontCharSet" ax:value="0"/>
  <ax:ocxPr ax:name="FontPitchAndFamily" ax:value="2"/>
</ax:ocx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PropertyBag">
  <ax:ocxPr ax:name="VariousPropertyBits" ax:value="746604571"/>
  <ax:ocxPr ax:name="DisplayStyle" ax:value="3"/>
  <ax:ocxPr ax:name="Size" ax:value="8996;794"/>
  <ax:ocxPr ax:name="ListRows" ax:value="5"/>
  <ax:ocxPr ax:name="MatchEntry" ax:value="1"/>
  <ax:ocxPr ax:name="ShowDropButtonWhen" ax:value="2"/>
  <ax:ocxPr ax:name="Value" ax:value="Acámbaro"/>
  <ax:ocxPr ax:name="FontName" ax:value="Calibri"/>
  <ax:ocxPr ax:name="FontHeight" ax:value="217"/>
  <ax:ocxPr ax:name="FontCharSet" ax:value="0"/>
  <ax:ocxPr ax:name="FontPitchAndFamily" ax:value="2"/>
</ax:ocx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PropertyBag">
  <ax:ocxPr ax:name="VariousPropertyBits" ax:value="746604571"/>
  <ax:ocxPr ax:name="DisplayStyle" ax:value="3"/>
  <ax:ocxPr ax:name="Size" ax:value="8996;794"/>
  <ax:ocxPr ax:name="ListRows" ax:value="5"/>
  <ax:ocxPr ax:name="MatchEntry" ax:value="1"/>
  <ax:ocxPr ax:name="ShowDropButtonWhen" ax:value="2"/>
  <ax:ocxPr ax:name="Value" ax:value="Guanajuato"/>
  <ax:ocxPr ax:name="FontName" ax:value="Calibri"/>
  <ax:ocxPr ax:name="FontHeight" ax:value="217"/>
  <ax:ocxPr ax:name="FontCharSet" ax:value="0"/>
  <ax:ocxPr ax:name="FontPitchAndFamily" ax:value="2"/>
</ax:ocx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>
      <c r="A1" s="151" t="s">
        <v>818</v>
      </c>
      <c r="B1" s="152"/>
      <c r="C1" s="152"/>
      <c r="D1" s="152"/>
      <c r="E1" s="153"/>
    </row>
    <row r="2" spans="1:5" s="7" customFormat="1">
      <c r="A2" s="25"/>
      <c r="E2" s="26"/>
    </row>
    <row r="3" spans="1:5" s="7" customFormat="1" ht="26.25" customHeight="1">
      <c r="A3" s="25"/>
      <c r="B3" s="30" t="s">
        <v>781</v>
      </c>
      <c r="C3" s="154" t="s">
        <v>3340</v>
      </c>
      <c r="D3" s="154"/>
      <c r="E3" s="26"/>
    </row>
    <row r="4" spans="1:5" s="7" customFormat="1">
      <c r="A4" s="25"/>
      <c r="E4" s="26"/>
    </row>
    <row r="5" spans="1:5" s="7" customFormat="1" ht="26.25" customHeight="1">
      <c r="A5" s="25"/>
      <c r="B5" s="30" t="s">
        <v>784</v>
      </c>
      <c r="E5" s="26"/>
    </row>
    <row r="6" spans="1:5" s="7" customFormat="1">
      <c r="A6" s="25"/>
      <c r="E6" s="26"/>
    </row>
    <row r="7" spans="1:5" s="7" customFormat="1" ht="26.25" customHeight="1">
      <c r="A7" s="25"/>
      <c r="B7" s="30" t="s">
        <v>785</v>
      </c>
      <c r="E7" s="26"/>
    </row>
    <row r="8" spans="1:5" s="7" customFormat="1">
      <c r="A8" s="25"/>
      <c r="E8" s="26"/>
    </row>
    <row r="9" spans="1:5" s="7" customFormat="1" ht="26.25" customHeight="1">
      <c r="A9" s="25"/>
      <c r="B9" s="30" t="s">
        <v>783</v>
      </c>
      <c r="E9" s="26"/>
    </row>
    <row r="10" spans="1:5" s="7" customFormat="1">
      <c r="A10" s="25"/>
      <c r="E10" s="26"/>
    </row>
    <row r="11" spans="1:5" s="7" customFormat="1" ht="26.25" customHeight="1">
      <c r="A11" s="25"/>
      <c r="B11" s="30" t="s">
        <v>782</v>
      </c>
      <c r="E11" s="26"/>
    </row>
    <row r="12" spans="1:5" s="7" customFormat="1" ht="15.75" thickBot="1">
      <c r="A12" s="27"/>
      <c r="B12" s="28"/>
      <c r="C12" s="28"/>
      <c r="D12" s="28"/>
      <c r="E12" s="29"/>
    </row>
  </sheetData>
  <sheetProtection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&#10;" sqref="C3:D3"/>
  </dataValidations>
  <printOptions horizontalCentered="1"/>
  <pageMargins left="0" right="0" top="0.78740157480314965" bottom="0" header="0" footer="0"/>
  <pageSetup paperSize="119" scale="65" orientation="landscape" r:id="rId1"/>
  <legacyDrawing r:id="rId2"/>
  <controls>
    <control shapeId="1031" r:id="rId3" name="ComboBox4"/>
    <control shapeId="1030" r:id="rId4" name="ComboBox3"/>
    <control shapeId="1028" r:id="rId5" name="ComboBox2"/>
    <control shapeId="1026" r:id="rId6" name="ComboBox1"/>
  </controls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41"/>
  <dimension ref="A1:K75"/>
  <sheetViews>
    <sheetView showGridLines="0" topLeftCell="A58" workbookViewId="0">
      <selection activeCell="D57" sqref="D57"/>
    </sheetView>
  </sheetViews>
  <sheetFormatPr baseColWidth="10" defaultColWidth="0" defaultRowHeight="15" zeroHeight="1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>
      <c r="A1" s="167" t="s">
        <v>531</v>
      </c>
      <c r="B1" s="167"/>
      <c r="C1" s="167"/>
      <c r="D1" s="167"/>
      <c r="E1" s="111"/>
      <c r="F1" s="111"/>
      <c r="G1" s="111"/>
      <c r="H1" s="111"/>
      <c r="I1" s="111"/>
      <c r="J1" s="111"/>
      <c r="K1" s="111"/>
    </row>
    <row r="2" spans="1:11">
      <c r="A2" s="155" t="str">
        <f>ENTE_PUBLICO_A</f>
        <v>MUNICIPIO DE ACAMBARO GTO, Gobierno del Estado de Guanajuato (a)</v>
      </c>
      <c r="B2" s="156"/>
      <c r="C2" s="156"/>
      <c r="D2" s="157"/>
    </row>
    <row r="3" spans="1:11">
      <c r="A3" s="158" t="s">
        <v>166</v>
      </c>
      <c r="B3" s="159"/>
      <c r="C3" s="159"/>
      <c r="D3" s="160"/>
    </row>
    <row r="4" spans="1:11">
      <c r="A4" s="161" t="str">
        <f>TRIMESTRE</f>
        <v>Del 1 de enero al 31 de diciembre de 2020 (b)</v>
      </c>
      <c r="B4" s="162"/>
      <c r="C4" s="162"/>
      <c r="D4" s="163"/>
    </row>
    <row r="5" spans="1:11">
      <c r="A5" s="164" t="s">
        <v>118</v>
      </c>
      <c r="B5" s="165"/>
      <c r="C5" s="165"/>
      <c r="D5" s="166"/>
    </row>
    <row r="6" spans="1:11"/>
    <row r="7" spans="1:11" ht="39" customHeight="1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>
      <c r="A8" s="55" t="s">
        <v>168</v>
      </c>
      <c r="B8" s="40">
        <f>SUM(B9:B11)</f>
        <v>459559203.19999999</v>
      </c>
      <c r="C8" s="40">
        <f>SUM(C9:C11)</f>
        <v>382947921</v>
      </c>
      <c r="D8" s="40">
        <f>SUM(D9:D11)</f>
        <v>385096556.80000001</v>
      </c>
    </row>
    <row r="9" spans="1:11">
      <c r="A9" s="53" t="s">
        <v>169</v>
      </c>
      <c r="B9" s="23">
        <v>194259367.09999999</v>
      </c>
      <c r="C9" s="23">
        <v>197964446.5</v>
      </c>
      <c r="D9" s="23">
        <v>198561631.40000001</v>
      </c>
    </row>
    <row r="10" spans="1:11">
      <c r="A10" s="53" t="s">
        <v>170</v>
      </c>
      <c r="B10" s="23">
        <v>265299836.09999999</v>
      </c>
      <c r="C10" s="23">
        <v>184983474.5</v>
      </c>
      <c r="D10" s="23">
        <v>186534925.40000001</v>
      </c>
    </row>
    <row r="11" spans="1:11">
      <c r="A11" s="53" t="s">
        <v>171</v>
      </c>
      <c r="B11" s="23">
        <f>B44</f>
        <v>0</v>
      </c>
      <c r="C11" s="23">
        <f>C44</f>
        <v>0</v>
      </c>
      <c r="D11" s="23">
        <f>D44</f>
        <v>0</v>
      </c>
    </row>
    <row r="12" spans="1:11">
      <c r="A12" s="95"/>
      <c r="B12" s="12"/>
      <c r="C12" s="12"/>
      <c r="D12" s="12"/>
    </row>
    <row r="13" spans="1:11">
      <c r="A13" s="55" t="s">
        <v>180</v>
      </c>
      <c r="B13" s="40">
        <f>B14+B15</f>
        <v>0</v>
      </c>
      <c r="C13" s="40">
        <f>C14+C15</f>
        <v>0</v>
      </c>
      <c r="D13" s="40">
        <f>D14+D15</f>
        <v>0</v>
      </c>
    </row>
    <row r="14" spans="1:11">
      <c r="A14" s="53" t="s">
        <v>172</v>
      </c>
      <c r="B14" s="23"/>
      <c r="C14" s="23"/>
      <c r="D14" s="23"/>
    </row>
    <row r="15" spans="1:11">
      <c r="A15" s="53" t="s">
        <v>173</v>
      </c>
      <c r="B15" s="23"/>
      <c r="C15" s="23"/>
      <c r="D15" s="23"/>
    </row>
    <row r="16" spans="1:11">
      <c r="A16" s="95"/>
      <c r="B16" s="12"/>
      <c r="C16" s="12"/>
      <c r="D16" s="12"/>
    </row>
    <row r="17" spans="1:4">
      <c r="A17" s="55" t="s">
        <v>174</v>
      </c>
      <c r="B17" s="118">
        <f>B18+B19</f>
        <v>0</v>
      </c>
      <c r="C17" s="40">
        <f>C18+C19</f>
        <v>0</v>
      </c>
      <c r="D17" s="40">
        <f>D18+D19</f>
        <v>0</v>
      </c>
    </row>
    <row r="18" spans="1:4">
      <c r="A18" s="53" t="s">
        <v>175</v>
      </c>
      <c r="B18" s="119">
        <v>0</v>
      </c>
      <c r="C18" s="23"/>
      <c r="D18" s="23"/>
    </row>
    <row r="19" spans="1:4">
      <c r="A19" s="53" t="s">
        <v>176</v>
      </c>
      <c r="B19" s="119">
        <v>0</v>
      </c>
      <c r="C19" s="23"/>
      <c r="D19" s="117"/>
    </row>
    <row r="20" spans="1:4">
      <c r="A20" s="95"/>
      <c r="B20" s="12"/>
      <c r="C20" s="12"/>
      <c r="D20" s="12"/>
    </row>
    <row r="21" spans="1:4">
      <c r="A21" s="55" t="s">
        <v>177</v>
      </c>
      <c r="B21" s="40">
        <f>B8-B13+B17</f>
        <v>459559203.19999999</v>
      </c>
      <c r="C21" s="40">
        <f>C8-C13+C17</f>
        <v>382947921</v>
      </c>
      <c r="D21" s="40">
        <f>D8-D13+D17</f>
        <v>385096556.80000001</v>
      </c>
    </row>
    <row r="22" spans="1:4">
      <c r="A22" s="55"/>
      <c r="B22" s="12"/>
      <c r="C22" s="12"/>
      <c r="D22" s="12"/>
    </row>
    <row r="23" spans="1:4">
      <c r="A23" s="55" t="s">
        <v>178</v>
      </c>
      <c r="B23" s="40">
        <f>B21-B11</f>
        <v>459559203.19999999</v>
      </c>
      <c r="C23" s="40">
        <f>C21-C11</f>
        <v>382947921</v>
      </c>
      <c r="D23" s="40">
        <f>D21-D11</f>
        <v>385096556.80000001</v>
      </c>
    </row>
    <row r="24" spans="1:4">
      <c r="A24" s="55"/>
      <c r="B24" s="17"/>
      <c r="C24" s="17"/>
      <c r="D24" s="17"/>
    </row>
    <row r="25" spans="1:4">
      <c r="A25" s="120" t="s">
        <v>179</v>
      </c>
      <c r="B25" s="40">
        <f>B23-B17</f>
        <v>459559203.19999999</v>
      </c>
      <c r="C25" s="40">
        <f>C23-C17</f>
        <v>382947921</v>
      </c>
      <c r="D25" s="40">
        <f>D23-D17</f>
        <v>385096556.80000001</v>
      </c>
    </row>
    <row r="26" spans="1:4">
      <c r="A26" s="121"/>
      <c r="B26" s="13"/>
      <c r="C26" s="13"/>
      <c r="D26" s="13"/>
    </row>
    <row r="27" spans="1:4">
      <c r="A27" s="90"/>
    </row>
    <row r="28" spans="1:4" ht="30" customHeight="1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>
      <c r="A29" s="55" t="s">
        <v>186</v>
      </c>
      <c r="B29" s="61">
        <f>B30+B31</f>
        <v>0</v>
      </c>
      <c r="C29" s="61">
        <f>C30+C31</f>
        <v>0</v>
      </c>
      <c r="D29" s="61">
        <f>D30+D31</f>
        <v>0</v>
      </c>
    </row>
    <row r="30" spans="1:4">
      <c r="A30" s="53" t="s">
        <v>187</v>
      </c>
      <c r="B30" s="60">
        <v>0</v>
      </c>
      <c r="C30" s="60">
        <v>0</v>
      </c>
      <c r="D30" s="60">
        <v>0</v>
      </c>
    </row>
    <row r="31" spans="1:4">
      <c r="A31" s="53" t="s">
        <v>188</v>
      </c>
      <c r="B31" s="60">
        <v>0</v>
      </c>
      <c r="C31" s="60">
        <v>0</v>
      </c>
      <c r="D31" s="60">
        <v>0</v>
      </c>
    </row>
    <row r="32" spans="1:4">
      <c r="A32" s="54"/>
      <c r="B32" s="54"/>
      <c r="C32" s="54"/>
      <c r="D32" s="54"/>
    </row>
    <row r="33" spans="1:4">
      <c r="A33" s="55" t="s">
        <v>189</v>
      </c>
      <c r="B33" s="61">
        <f>B25+B29</f>
        <v>459559203.19999999</v>
      </c>
      <c r="C33" s="61">
        <f>C25+C29</f>
        <v>382947921</v>
      </c>
      <c r="D33" s="61">
        <f>D25+D29</f>
        <v>385096556.80000001</v>
      </c>
    </row>
    <row r="34" spans="1:4">
      <c r="A34" s="58"/>
      <c r="B34" s="58"/>
      <c r="C34" s="58"/>
      <c r="D34" s="58"/>
    </row>
    <row r="35" spans="1:4">
      <c r="A35" s="90"/>
    </row>
    <row r="36" spans="1:4" ht="30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>
      <c r="A37" s="55" t="s">
        <v>191</v>
      </c>
      <c r="B37" s="61">
        <f>B38+B39</f>
        <v>0</v>
      </c>
      <c r="C37" s="61">
        <f>C38+C39</f>
        <v>0</v>
      </c>
      <c r="D37" s="61">
        <f>D38+D39</f>
        <v>0</v>
      </c>
    </row>
    <row r="38" spans="1:4">
      <c r="A38" s="53" t="s">
        <v>192</v>
      </c>
      <c r="B38" s="60">
        <v>0</v>
      </c>
      <c r="C38" s="60">
        <v>0</v>
      </c>
      <c r="D38" s="60">
        <v>0</v>
      </c>
    </row>
    <row r="39" spans="1:4">
      <c r="A39" s="53" t="s">
        <v>193</v>
      </c>
      <c r="B39" s="60">
        <v>0</v>
      </c>
      <c r="C39" s="60">
        <v>0</v>
      </c>
      <c r="D39" s="60">
        <v>0</v>
      </c>
    </row>
    <row r="40" spans="1:4">
      <c r="A40" s="55" t="s">
        <v>194</v>
      </c>
      <c r="B40" s="61">
        <f>B41+B42</f>
        <v>0</v>
      </c>
      <c r="C40" s="61">
        <f>C41+C42</f>
        <v>0</v>
      </c>
      <c r="D40" s="61">
        <f>D41+D42</f>
        <v>0</v>
      </c>
    </row>
    <row r="41" spans="1:4">
      <c r="A41" s="53" t="s">
        <v>195</v>
      </c>
      <c r="B41" s="60">
        <v>0</v>
      </c>
      <c r="C41" s="60">
        <v>0</v>
      </c>
      <c r="D41" s="60">
        <v>0</v>
      </c>
    </row>
    <row r="42" spans="1:4">
      <c r="A42" s="53" t="s">
        <v>196</v>
      </c>
      <c r="B42" s="60">
        <v>0</v>
      </c>
      <c r="C42" s="60">
        <v>0</v>
      </c>
      <c r="D42" s="60">
        <v>0</v>
      </c>
    </row>
    <row r="43" spans="1:4">
      <c r="A43" s="54"/>
      <c r="B43" s="54"/>
      <c r="C43" s="54"/>
      <c r="D43" s="54"/>
    </row>
    <row r="44" spans="1:4">
      <c r="A44" s="55" t="s">
        <v>197</v>
      </c>
      <c r="B44" s="61">
        <f>B37-B40</f>
        <v>0</v>
      </c>
      <c r="C44" s="61">
        <f>C37-C40</f>
        <v>0</v>
      </c>
      <c r="D44" s="61">
        <f>D37-D40</f>
        <v>0</v>
      </c>
    </row>
    <row r="45" spans="1:4">
      <c r="A45" s="143"/>
      <c r="B45" s="58"/>
      <c r="C45" s="58"/>
      <c r="D45" s="58"/>
    </row>
    <row r="46" spans="1:4"/>
    <row r="47" spans="1:4" ht="30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>
      <c r="A48" s="126" t="s">
        <v>198</v>
      </c>
      <c r="B48" s="124">
        <f>B9</f>
        <v>194259367.09999999</v>
      </c>
      <c r="C48" s="124">
        <f>C9</f>
        <v>197964446.5</v>
      </c>
      <c r="D48" s="124">
        <f>D9</f>
        <v>198561631.40000001</v>
      </c>
    </row>
    <row r="49" spans="1:4">
      <c r="A49" s="127" t="s">
        <v>199</v>
      </c>
      <c r="B49" s="61">
        <f>B50-B51</f>
        <v>0</v>
      </c>
      <c r="C49" s="61">
        <f>C50-C51</f>
        <v>0</v>
      </c>
      <c r="D49" s="61">
        <f>D50-D51</f>
        <v>0</v>
      </c>
    </row>
    <row r="50" spans="1:4">
      <c r="A50" s="128" t="s">
        <v>192</v>
      </c>
      <c r="B50" s="60">
        <v>0</v>
      </c>
      <c r="C50" s="60">
        <v>0</v>
      </c>
      <c r="D50" s="60">
        <v>0</v>
      </c>
    </row>
    <row r="51" spans="1:4">
      <c r="A51" s="128" t="s">
        <v>195</v>
      </c>
      <c r="B51" s="60">
        <v>0</v>
      </c>
      <c r="C51" s="60">
        <v>0</v>
      </c>
      <c r="D51" s="60">
        <v>0</v>
      </c>
    </row>
    <row r="52" spans="1:4">
      <c r="A52" s="54"/>
      <c r="B52" s="54"/>
      <c r="C52" s="54"/>
      <c r="D52" s="54"/>
    </row>
    <row r="53" spans="1:4">
      <c r="A53" s="53" t="s">
        <v>172</v>
      </c>
      <c r="B53" s="60">
        <f>B14</f>
        <v>0</v>
      </c>
      <c r="C53" s="60">
        <f>C14</f>
        <v>0</v>
      </c>
      <c r="D53" s="60">
        <f>D14</f>
        <v>0</v>
      </c>
    </row>
    <row r="54" spans="1:4">
      <c r="A54" s="54"/>
      <c r="B54" s="54"/>
      <c r="C54" s="54"/>
      <c r="D54" s="54"/>
    </row>
    <row r="55" spans="1:4">
      <c r="A55" s="53" t="s">
        <v>175</v>
      </c>
      <c r="B55" s="125">
        <f>B18</f>
        <v>0</v>
      </c>
      <c r="C55" s="60">
        <f>C18</f>
        <v>0</v>
      </c>
      <c r="D55" s="60">
        <f>D18</f>
        <v>0</v>
      </c>
    </row>
    <row r="56" spans="1:4">
      <c r="A56" s="54"/>
      <c r="B56" s="54"/>
      <c r="C56" s="54"/>
      <c r="D56" s="54"/>
    </row>
    <row r="57" spans="1:4" ht="32.25" customHeight="1">
      <c r="A57" s="120" t="s">
        <v>201</v>
      </c>
      <c r="B57" s="61">
        <f>B48+B49-B53+B55</f>
        <v>194259367.09999999</v>
      </c>
      <c r="C57" s="61">
        <f>C48+C49-C53+C55</f>
        <v>197964446.5</v>
      </c>
      <c r="D57" s="61">
        <f>D48+D49-D53+D55</f>
        <v>198561631.40000001</v>
      </c>
    </row>
    <row r="58" spans="1:4">
      <c r="A58" s="62"/>
      <c r="B58" s="62"/>
      <c r="C58" s="62"/>
      <c r="D58" s="62"/>
    </row>
    <row r="59" spans="1:4" ht="30" customHeight="1">
      <c r="A59" s="120" t="s">
        <v>200</v>
      </c>
      <c r="B59" s="61">
        <f>B57-B49</f>
        <v>194259367.09999999</v>
      </c>
      <c r="C59" s="61">
        <f>C57-C49</f>
        <v>197964446.5</v>
      </c>
      <c r="D59" s="61">
        <f>D57-D49</f>
        <v>198561631.40000001</v>
      </c>
    </row>
    <row r="60" spans="1:4">
      <c r="A60" s="58"/>
      <c r="B60" s="58"/>
      <c r="C60" s="58"/>
      <c r="D60" s="58"/>
    </row>
    <row r="61" spans="1:4"/>
    <row r="62" spans="1:4" ht="30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>
      <c r="A63" s="126" t="s">
        <v>170</v>
      </c>
      <c r="B63" s="122">
        <f>B10</f>
        <v>265299836.09999999</v>
      </c>
      <c r="C63" s="122">
        <f>C10</f>
        <v>184983474.5</v>
      </c>
      <c r="D63" s="122">
        <f>D10</f>
        <v>186534925.40000001</v>
      </c>
    </row>
    <row r="64" spans="1:4" ht="30">
      <c r="A64" s="127" t="s">
        <v>202</v>
      </c>
      <c r="B64" s="40">
        <f>B65-B66</f>
        <v>0</v>
      </c>
      <c r="C64" s="40">
        <f>C65-C66</f>
        <v>0</v>
      </c>
      <c r="D64" s="40">
        <f>D65-D66</f>
        <v>0</v>
      </c>
    </row>
    <row r="65" spans="1:4">
      <c r="A65" s="128" t="s">
        <v>193</v>
      </c>
      <c r="B65" s="23">
        <v>0</v>
      </c>
      <c r="C65" s="23">
        <v>0</v>
      </c>
      <c r="D65" s="23">
        <v>0</v>
      </c>
    </row>
    <row r="66" spans="1:4">
      <c r="A66" s="128" t="s">
        <v>196</v>
      </c>
      <c r="B66" s="23">
        <v>0</v>
      </c>
      <c r="C66" s="23">
        <v>0</v>
      </c>
      <c r="D66" s="23">
        <v>0</v>
      </c>
    </row>
    <row r="67" spans="1:4">
      <c r="A67" s="54"/>
      <c r="B67" s="12"/>
      <c r="C67" s="12"/>
      <c r="D67" s="12"/>
    </row>
    <row r="68" spans="1:4">
      <c r="A68" s="53" t="s">
        <v>203</v>
      </c>
      <c r="B68" s="23">
        <f>B15</f>
        <v>0</v>
      </c>
      <c r="C68" s="23">
        <f>C15</f>
        <v>0</v>
      </c>
      <c r="D68" s="23">
        <f>D15</f>
        <v>0</v>
      </c>
    </row>
    <row r="69" spans="1:4">
      <c r="A69" s="54"/>
      <c r="B69" s="12"/>
      <c r="C69" s="12"/>
      <c r="D69" s="12"/>
    </row>
    <row r="70" spans="1:4">
      <c r="A70" s="53" t="s">
        <v>176</v>
      </c>
      <c r="B70" s="123">
        <f>B19</f>
        <v>0</v>
      </c>
      <c r="C70" s="23">
        <f>C19</f>
        <v>0</v>
      </c>
      <c r="D70" s="23">
        <f>D19</f>
        <v>0</v>
      </c>
    </row>
    <row r="71" spans="1:4">
      <c r="A71" s="54"/>
      <c r="B71" s="12"/>
      <c r="C71" s="12"/>
      <c r="D71" s="12"/>
    </row>
    <row r="72" spans="1:4" ht="30" customHeight="1">
      <c r="A72" s="120" t="s">
        <v>205</v>
      </c>
      <c r="B72" s="40">
        <f>B63+B64-B68+B70</f>
        <v>265299836.09999999</v>
      </c>
      <c r="C72" s="40">
        <f>C63+C64-C68+C70</f>
        <v>184983474.5</v>
      </c>
      <c r="D72" s="40">
        <f>D63+D64-D68+D70</f>
        <v>186534925.40000001</v>
      </c>
    </row>
    <row r="73" spans="1:4">
      <c r="A73" s="54"/>
      <c r="B73" s="12"/>
      <c r="C73" s="12"/>
      <c r="D73" s="12"/>
    </row>
    <row r="74" spans="1:4" ht="30" customHeight="1">
      <c r="A74" s="120" t="s">
        <v>204</v>
      </c>
      <c r="B74" s="40">
        <f>B72-B64</f>
        <v>265299836.09999999</v>
      </c>
      <c r="C74" s="40">
        <f>C72-C64</f>
        <v>184983474.5</v>
      </c>
      <c r="D74" s="40">
        <f>D72-D64</f>
        <v>186534925.40000001</v>
      </c>
    </row>
    <row r="75" spans="1:4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6"/>
  <dimension ref="A1:Y39"/>
  <sheetViews>
    <sheetView topLeftCell="A13" workbookViewId="0">
      <selection activeCell="P38" sqref="P38"/>
    </sheetView>
  </sheetViews>
  <sheetFormatPr baseColWidth="10" defaultRowHeight="1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695</v>
      </c>
      <c r="Q1" t="s">
        <v>720</v>
      </c>
      <c r="R1" t="s">
        <v>721</v>
      </c>
    </row>
    <row r="2" spans="1: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696</v>
      </c>
      <c r="P2" s="18">
        <f>'Formato 4'!B8</f>
        <v>459559203.19999999</v>
      </c>
      <c r="Q2" s="18">
        <f>'Formato 4'!C8</f>
        <v>382947921</v>
      </c>
      <c r="R2" s="18">
        <f>'Formato 4'!D8</f>
        <v>385096556.80000001</v>
      </c>
      <c r="S2" s="18"/>
      <c r="T2" s="18"/>
      <c r="U2" s="18"/>
      <c r="V2" s="18"/>
    </row>
    <row r="3" spans="1: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194259367.09999999</v>
      </c>
      <c r="Q3" s="18">
        <f>'Formato 4'!C9</f>
        <v>197964446.5</v>
      </c>
      <c r="R3" s="18">
        <f>'Formato 4'!D9</f>
        <v>198561631.40000001</v>
      </c>
      <c r="S3" s="18"/>
      <c r="T3" s="18"/>
      <c r="U3" s="18"/>
      <c r="V3" s="18"/>
    </row>
    <row r="4" spans="1:25">
      <c r="A4" s="3" t="str">
        <f t="shared" si="0"/>
        <v>4,1,2,0,0,0,0</v>
      </c>
      <c r="B4">
        <v>4</v>
      </c>
      <c r="C4">
        <v>1</v>
      </c>
      <c r="D4">
        <v>2</v>
      </c>
      <c r="J4" t="s">
        <v>697</v>
      </c>
      <c r="P4" s="18">
        <f>'Formato 4'!B10</f>
        <v>265299836.09999999</v>
      </c>
      <c r="Q4" s="18">
        <f>'Formato 4'!C10</f>
        <v>184983474.5</v>
      </c>
      <c r="R4" s="18">
        <f>'Formato 4'!D10</f>
        <v>186534925.40000001</v>
      </c>
      <c r="S4" s="18"/>
      <c r="T4" s="18"/>
      <c r="U4" s="18"/>
      <c r="V4" s="18"/>
    </row>
    <row r="5" spans="1:25">
      <c r="A5" s="3" t="str">
        <f t="shared" si="0"/>
        <v>4,1,3,0,0,0,0</v>
      </c>
      <c r="B5">
        <v>4</v>
      </c>
      <c r="C5">
        <v>1</v>
      </c>
      <c r="D5">
        <v>3</v>
      </c>
      <c r="J5" t="s">
        <v>698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>
      <c r="A6" s="3" t="str">
        <f t="shared" si="0"/>
        <v>4,2,0,0,0,0,0</v>
      </c>
      <c r="B6">
        <v>4</v>
      </c>
      <c r="C6">
        <v>2</v>
      </c>
      <c r="I6" t="s">
        <v>699</v>
      </c>
      <c r="P6" s="18">
        <f>'Formato 4'!B13</f>
        <v>0</v>
      </c>
      <c r="Q6" s="18">
        <f>'Formato 4'!C13</f>
        <v>0</v>
      </c>
      <c r="R6" s="18">
        <f>'Formato 4'!D13</f>
        <v>0</v>
      </c>
      <c r="S6" s="18"/>
      <c r="T6" s="18"/>
      <c r="U6" s="18"/>
      <c r="V6" s="18"/>
      <c r="W6" s="18"/>
      <c r="X6" s="18"/>
      <c r="Y6" s="18"/>
    </row>
    <row r="7" spans="1:25">
      <c r="A7" s="3" t="str">
        <f t="shared" si="0"/>
        <v>4,2,1,0,0,0,0</v>
      </c>
      <c r="B7">
        <v>4</v>
      </c>
      <c r="C7">
        <v>2</v>
      </c>
      <c r="D7">
        <v>1</v>
      </c>
      <c r="J7" t="s">
        <v>700</v>
      </c>
      <c r="P7" s="18">
        <f>'Formato 4'!B14</f>
        <v>0</v>
      </c>
      <c r="Q7" s="18">
        <f>'Formato 4'!C14</f>
        <v>0</v>
      </c>
      <c r="R7" s="18">
        <f>'Formato 4'!D14</f>
        <v>0</v>
      </c>
    </row>
    <row r="8" spans="1:25">
      <c r="A8" s="3" t="str">
        <f t="shared" si="0"/>
        <v>4,2,2,0,0,0,0</v>
      </c>
      <c r="B8">
        <v>4</v>
      </c>
      <c r="C8">
        <v>2</v>
      </c>
      <c r="D8">
        <v>2</v>
      </c>
      <c r="J8" t="s">
        <v>701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>
      <c r="A9" s="3" t="str">
        <f t="shared" si="0"/>
        <v>4,3,0,0,0,0,0</v>
      </c>
      <c r="B9">
        <v>4</v>
      </c>
      <c r="C9">
        <v>3</v>
      </c>
      <c r="I9" t="s">
        <v>722</v>
      </c>
      <c r="P9" s="18"/>
      <c r="Q9" s="18">
        <f>'Formato 4'!C17</f>
        <v>0</v>
      </c>
      <c r="R9" s="18">
        <f>'Formato 4'!D17</f>
        <v>0</v>
      </c>
    </row>
    <row r="10" spans="1: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715</v>
      </c>
      <c r="P10" s="18"/>
      <c r="Q10" s="18">
        <f>'Formato 4'!C18</f>
        <v>0</v>
      </c>
      <c r="R10" s="18">
        <f>'Formato 4'!D18</f>
        <v>0</v>
      </c>
    </row>
    <row r="11" spans="1: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719</v>
      </c>
      <c r="N11" s="20"/>
      <c r="P11" s="18"/>
      <c r="Q11" s="18">
        <f>'Formato 4'!C19</f>
        <v>0</v>
      </c>
      <c r="R11" s="18">
        <f>'Formato 4'!D19</f>
        <v>0</v>
      </c>
    </row>
    <row r="12" spans="1:25">
      <c r="A12" s="3" t="str">
        <f t="shared" si="0"/>
        <v>4,4,0,0,0,0,0</v>
      </c>
      <c r="B12">
        <v>4</v>
      </c>
      <c r="C12">
        <v>4</v>
      </c>
      <c r="I12" t="s">
        <v>702</v>
      </c>
      <c r="P12" s="18">
        <f>'Formato 4'!B21</f>
        <v>459559203.19999999</v>
      </c>
      <c r="Q12" s="18">
        <f>'Formato 4'!C21</f>
        <v>382947921</v>
      </c>
      <c r="R12" s="18">
        <f>'Formato 4'!D21</f>
        <v>385096556.80000001</v>
      </c>
    </row>
    <row r="13" spans="1:25">
      <c r="A13" s="3" t="str">
        <f t="shared" si="0"/>
        <v>4,5,0,0,0,0,0</v>
      </c>
      <c r="B13">
        <v>4</v>
      </c>
      <c r="C13">
        <v>5</v>
      </c>
      <c r="I13" t="s">
        <v>703</v>
      </c>
      <c r="P13" s="18">
        <f>'Formato 4'!B23</f>
        <v>459559203.19999999</v>
      </c>
      <c r="Q13" s="18">
        <f>'Formato 4'!C23</f>
        <v>382947921</v>
      </c>
      <c r="R13" s="18">
        <f>'Formato 4'!D23</f>
        <v>385096556.80000001</v>
      </c>
    </row>
    <row r="14" spans="1:25">
      <c r="A14" s="3" t="str">
        <f t="shared" si="0"/>
        <v>4,6,0,0,0,0,0</v>
      </c>
      <c r="B14">
        <v>4</v>
      </c>
      <c r="C14">
        <v>6</v>
      </c>
      <c r="I14" t="s">
        <v>704</v>
      </c>
      <c r="P14" s="18">
        <f>'Formato 4'!B25</f>
        <v>459559203.19999999</v>
      </c>
      <c r="Q14" s="18">
        <f>'Formato 4'!C25</f>
        <v>382947921</v>
      </c>
      <c r="R14" s="18">
        <f>'Formato 4'!D25</f>
        <v>385096556.80000001</v>
      </c>
    </row>
    <row r="15" spans="1:25">
      <c r="A15" s="3" t="str">
        <f t="shared" si="0"/>
        <v>4,7,0,0,0,0,0</v>
      </c>
      <c r="B15">
        <v>4</v>
      </c>
      <c r="C15">
        <v>7</v>
      </c>
      <c r="I15" t="s">
        <v>705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707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>
      <c r="A18" s="3" t="str">
        <f t="shared" si="0"/>
        <v>4,8,0,0,0,0,0</v>
      </c>
      <c r="B18">
        <v>4</v>
      </c>
      <c r="C18">
        <v>8</v>
      </c>
      <c r="I18" t="s">
        <v>708</v>
      </c>
      <c r="P18">
        <f>'Formato 4'!B33</f>
        <v>459559203.19999999</v>
      </c>
      <c r="Q18">
        <f>'Formato 4'!C33</f>
        <v>382947921</v>
      </c>
      <c r="R18">
        <f>'Formato 4'!D33</f>
        <v>385096556.80000001</v>
      </c>
    </row>
    <row r="19" spans="1:18">
      <c r="A19" s="3" t="str">
        <f t="shared" si="0"/>
        <v>4,8,0,0,0,0,0</v>
      </c>
      <c r="B19">
        <v>4</v>
      </c>
      <c r="C19">
        <v>8</v>
      </c>
      <c r="I19" t="s">
        <v>709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>
      <c r="A22" s="3" t="str">
        <f t="shared" si="0"/>
        <v>4,9,0,0,0,0,0</v>
      </c>
      <c r="B22">
        <v>4</v>
      </c>
      <c r="C22">
        <v>9</v>
      </c>
      <c r="I22" t="s">
        <v>712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>
      <c r="A25" s="3" t="str">
        <f t="shared" si="0"/>
        <v>4,10,0,0,0,0,0</v>
      </c>
      <c r="B25">
        <v>4</v>
      </c>
      <c r="C25">
        <v>10</v>
      </c>
      <c r="I25" t="s">
        <v>698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194259367.09999999</v>
      </c>
      <c r="Q26">
        <f>'Formato 4'!C48</f>
        <v>197964446.5</v>
      </c>
      <c r="R26">
        <f>'Formato 4'!D48</f>
        <v>198561631.40000001</v>
      </c>
    </row>
    <row r="27" spans="1:18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>
      <c r="A30" s="3" t="str">
        <f t="shared" si="0"/>
        <v>4,12,0,0,0,0,0</v>
      </c>
      <c r="B30">
        <v>4</v>
      </c>
      <c r="C30">
        <v>12</v>
      </c>
      <c r="I30" t="s">
        <v>700</v>
      </c>
      <c r="P30">
        <f>'Formato 4'!B53</f>
        <v>0</v>
      </c>
      <c r="Q30">
        <f>'Formato 4'!C53</f>
        <v>0</v>
      </c>
      <c r="R30">
        <f>'Formato 4'!D53</f>
        <v>0</v>
      </c>
    </row>
    <row r="31" spans="1:18">
      <c r="A31" s="3" t="str">
        <f t="shared" si="0"/>
        <v>4,13,0,0,0,0,0</v>
      </c>
      <c r="B31">
        <v>4</v>
      </c>
      <c r="C31">
        <v>13</v>
      </c>
      <c r="I31" t="s">
        <v>715</v>
      </c>
      <c r="Q31">
        <f>'Formato 4'!C55</f>
        <v>0</v>
      </c>
      <c r="R31">
        <f>'Formato 4'!D55</f>
        <v>0</v>
      </c>
    </row>
    <row r="32" spans="1:18">
      <c r="A32" s="3" t="str">
        <f t="shared" si="0"/>
        <v>4,14,0,0,0,0,0</v>
      </c>
      <c r="B32">
        <v>4</v>
      </c>
      <c r="C32">
        <v>14</v>
      </c>
      <c r="I32" t="s">
        <v>697</v>
      </c>
      <c r="P32">
        <f>'Formato 4'!B63</f>
        <v>265299836.09999999</v>
      </c>
      <c r="Q32">
        <f>'Formato 4'!C63</f>
        <v>184983474.5</v>
      </c>
      <c r="R32">
        <f>'Formato 4'!D63</f>
        <v>186534925.40000001</v>
      </c>
    </row>
    <row r="33" spans="1:18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717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718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>
      <c r="A36" s="3" t="str">
        <f t="shared" si="0"/>
        <v>4,15,0,0,0,0,0</v>
      </c>
      <c r="B36">
        <v>4</v>
      </c>
      <c r="C36">
        <v>15</v>
      </c>
      <c r="I36" t="s">
        <v>701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>
      <c r="A37" s="3" t="str">
        <f t="shared" si="0"/>
        <v>4,16,0,0,0,0,0</v>
      </c>
      <c r="B37">
        <v>4</v>
      </c>
      <c r="C37">
        <v>16</v>
      </c>
      <c r="I37" t="s">
        <v>719</v>
      </c>
      <c r="Q37">
        <f>'Formato 4'!C70</f>
        <v>0</v>
      </c>
      <c r="R37">
        <f>'Formato 4'!D70</f>
        <v>0</v>
      </c>
    </row>
    <row r="38" spans="1:18">
      <c r="A38" s="3" t="str">
        <f t="shared" si="0"/>
        <v>4,17,0,0,0,0,0</v>
      </c>
      <c r="B38">
        <v>4</v>
      </c>
      <c r="C38">
        <v>17</v>
      </c>
      <c r="I38" t="s">
        <v>723</v>
      </c>
      <c r="P38">
        <f>'Formato 4'!B72</f>
        <v>265299836.09999999</v>
      </c>
      <c r="Q38">
        <f>'Formato 4'!C72</f>
        <v>184983474.5</v>
      </c>
      <c r="R38">
        <f>'Formato 4'!D72</f>
        <v>186534925.40000001</v>
      </c>
    </row>
    <row r="39" spans="1:18">
      <c r="A39" s="3" t="str">
        <f t="shared" si="0"/>
        <v>4,18,0,0,0,0,0</v>
      </c>
      <c r="B39">
        <v>4</v>
      </c>
      <c r="C39">
        <v>18</v>
      </c>
      <c r="I39" t="s">
        <v>724</v>
      </c>
      <c r="P39">
        <f>'Formato 4'!B74</f>
        <v>265299836.09999999</v>
      </c>
      <c r="Q39">
        <f>'Formato 4'!C74</f>
        <v>184983474.5</v>
      </c>
      <c r="R39">
        <f>'Formato 4'!D74</f>
        <v>186534925.40000001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51"/>
  <dimension ref="A1:H76"/>
  <sheetViews>
    <sheetView showGridLines="0" topLeftCell="A46" zoomScale="85" zoomScaleNormal="85" workbookViewId="0">
      <selection activeCell="B65" sqref="B65"/>
    </sheetView>
  </sheetViews>
  <sheetFormatPr baseColWidth="10" defaultColWidth="0" defaultRowHeight="15" zeroHeight="1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>
      <c r="A1" s="173" t="s">
        <v>206</v>
      </c>
      <c r="B1" s="173"/>
      <c r="C1" s="173"/>
      <c r="D1" s="173"/>
      <c r="E1" s="173"/>
      <c r="F1" s="173"/>
      <c r="G1" s="173"/>
    </row>
    <row r="2" spans="1:8">
      <c r="A2" s="155" t="str">
        <f>ENTE_PUBLICO_A</f>
        <v>MUNICIPIO DE ACAMBARO GTO, Gobierno del Estado de Guanajuato (a)</v>
      </c>
      <c r="B2" s="156"/>
      <c r="C2" s="156"/>
      <c r="D2" s="156"/>
      <c r="E2" s="156"/>
      <c r="F2" s="156"/>
      <c r="G2" s="157"/>
    </row>
    <row r="3" spans="1:8">
      <c r="A3" s="158" t="s">
        <v>207</v>
      </c>
      <c r="B3" s="159"/>
      <c r="C3" s="159"/>
      <c r="D3" s="159"/>
      <c r="E3" s="159"/>
      <c r="F3" s="159"/>
      <c r="G3" s="160"/>
    </row>
    <row r="4" spans="1:8">
      <c r="A4" s="161" t="str">
        <f>TRIMESTRE</f>
        <v>Del 1 de enero al 31 de diciembre de 2020 (b)</v>
      </c>
      <c r="B4" s="162"/>
      <c r="C4" s="162"/>
      <c r="D4" s="162"/>
      <c r="E4" s="162"/>
      <c r="F4" s="162"/>
      <c r="G4" s="163"/>
    </row>
    <row r="5" spans="1:8">
      <c r="A5" s="164" t="s">
        <v>118</v>
      </c>
      <c r="B5" s="165"/>
      <c r="C5" s="165"/>
      <c r="D5" s="165"/>
      <c r="E5" s="165"/>
      <c r="F5" s="165"/>
      <c r="G5" s="166"/>
    </row>
    <row r="6" spans="1:8">
      <c r="A6" s="170" t="s">
        <v>214</v>
      </c>
      <c r="B6" s="172" t="s">
        <v>208</v>
      </c>
      <c r="C6" s="172"/>
      <c r="D6" s="172"/>
      <c r="E6" s="172"/>
      <c r="F6" s="172"/>
      <c r="G6" s="172" t="s">
        <v>209</v>
      </c>
    </row>
    <row r="7" spans="1:8" ht="30">
      <c r="A7" s="171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2"/>
    </row>
    <row r="8" spans="1:8">
      <c r="A8" s="52" t="s">
        <v>215</v>
      </c>
      <c r="B8" s="12"/>
      <c r="C8" s="12"/>
      <c r="D8" s="12"/>
      <c r="E8" s="12"/>
      <c r="F8" s="12"/>
      <c r="G8" s="12"/>
    </row>
    <row r="9" spans="1:8">
      <c r="A9" s="53" t="s">
        <v>216</v>
      </c>
      <c r="B9" s="60">
        <v>23997995</v>
      </c>
      <c r="C9" s="60">
        <v>0</v>
      </c>
      <c r="D9" s="60">
        <v>23997995</v>
      </c>
      <c r="E9" s="60">
        <v>20524883.970000006</v>
      </c>
      <c r="F9" s="60">
        <v>20524257.25</v>
      </c>
      <c r="G9" s="60">
        <f>F9-B9</f>
        <v>-3473737.75</v>
      </c>
      <c r="H9" s="8"/>
    </row>
    <row r="10" spans="1:8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>
      <c r="A11" s="53" t="s">
        <v>218</v>
      </c>
      <c r="B11" s="60">
        <v>6500000</v>
      </c>
      <c r="C11" s="60">
        <v>6380791</v>
      </c>
      <c r="D11" s="60">
        <v>12880791</v>
      </c>
      <c r="E11" s="60">
        <v>4698790.16</v>
      </c>
      <c r="F11" s="60">
        <v>4561290.16</v>
      </c>
      <c r="G11" s="60">
        <f t="shared" si="0"/>
        <v>-1938709.8399999999</v>
      </c>
    </row>
    <row r="12" spans="1:8">
      <c r="A12" s="53" t="s">
        <v>219</v>
      </c>
      <c r="B12" s="60">
        <v>7866982.0899999999</v>
      </c>
      <c r="C12" s="60">
        <v>2.9103830456733704E-11</v>
      </c>
      <c r="D12" s="60">
        <v>7866982.0899999999</v>
      </c>
      <c r="E12" s="60">
        <v>6674554.0600000005</v>
      </c>
      <c r="F12" s="60">
        <v>6533913.9100000001</v>
      </c>
      <c r="G12" s="60">
        <f t="shared" si="0"/>
        <v>-1333068.1799999997</v>
      </c>
    </row>
    <row r="13" spans="1:8">
      <c r="A13" s="53" t="s">
        <v>220</v>
      </c>
      <c r="B13" s="60">
        <v>7380501</v>
      </c>
      <c r="C13" s="60">
        <v>7181500</v>
      </c>
      <c r="D13" s="60">
        <v>14562001</v>
      </c>
      <c r="E13" s="60">
        <v>12923195.23</v>
      </c>
      <c r="F13" s="60">
        <v>14105383.719999999</v>
      </c>
      <c r="G13" s="60">
        <f t="shared" si="0"/>
        <v>6724882.7199999988</v>
      </c>
    </row>
    <row r="14" spans="1:8">
      <c r="A14" s="53" t="s">
        <v>221</v>
      </c>
      <c r="B14" s="60">
        <v>8690007</v>
      </c>
      <c r="C14" s="60">
        <v>4846799.0799999982</v>
      </c>
      <c r="D14" s="60">
        <v>13536806.079999998</v>
      </c>
      <c r="E14" s="60">
        <v>5952491.7700000005</v>
      </c>
      <c r="F14" s="60">
        <v>5939015.21</v>
      </c>
      <c r="G14" s="60">
        <f t="shared" si="0"/>
        <v>-2750991.79</v>
      </c>
    </row>
    <row r="15" spans="1:8">
      <c r="A15" s="53" t="s">
        <v>222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>
      <c r="A16" s="10" t="s">
        <v>275</v>
      </c>
      <c r="B16" s="60">
        <f t="shared" ref="B16:G16" si="1">SUM(B17:B27)</f>
        <v>127446464</v>
      </c>
      <c r="C16" s="60">
        <f t="shared" si="1"/>
        <v>6420638.8300000019</v>
      </c>
      <c r="D16" s="60">
        <f t="shared" si="1"/>
        <v>133867102.83</v>
      </c>
      <c r="E16" s="60">
        <f t="shared" si="1"/>
        <v>134159862.67999999</v>
      </c>
      <c r="F16" s="60">
        <f t="shared" si="1"/>
        <v>133867102.56999999</v>
      </c>
      <c r="G16" s="60">
        <f t="shared" si="1"/>
        <v>6420638.5699999994</v>
      </c>
    </row>
    <row r="17" spans="1:7">
      <c r="A17" s="63" t="s">
        <v>223</v>
      </c>
      <c r="B17" s="60">
        <v>89083704</v>
      </c>
      <c r="C17" s="60">
        <v>-1056588.1399999987</v>
      </c>
      <c r="D17" s="60">
        <v>88027115.859999999</v>
      </c>
      <c r="E17" s="60">
        <v>88207678.629999995</v>
      </c>
      <c r="F17" s="60">
        <v>88027115.859999999</v>
      </c>
      <c r="G17" s="60">
        <f>F17-B17</f>
        <v>-1056588.1400000006</v>
      </c>
    </row>
    <row r="18" spans="1:7">
      <c r="A18" s="63" t="s">
        <v>224</v>
      </c>
      <c r="B18" s="60">
        <v>24050197</v>
      </c>
      <c r="C18" s="60">
        <v>8239854.6600000001</v>
      </c>
      <c r="D18" s="60">
        <v>32290051.66</v>
      </c>
      <c r="E18" s="60">
        <v>32402249</v>
      </c>
      <c r="F18" s="60">
        <v>32290051.66</v>
      </c>
      <c r="G18" s="60">
        <f t="shared" ref="G18:G27" si="2">F18-B18</f>
        <v>8239854.6600000001</v>
      </c>
    </row>
    <row r="19" spans="1:7">
      <c r="A19" s="63" t="s">
        <v>225</v>
      </c>
      <c r="B19" s="60">
        <v>7393325</v>
      </c>
      <c r="C19" s="60">
        <v>801076</v>
      </c>
      <c r="D19" s="60">
        <v>8194401</v>
      </c>
      <c r="E19" s="60">
        <v>8194400.7400000002</v>
      </c>
      <c r="F19" s="60">
        <v>8194400.7400000002</v>
      </c>
      <c r="G19" s="60">
        <f t="shared" si="2"/>
        <v>801075.74000000022</v>
      </c>
    </row>
    <row r="20" spans="1:7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>
      <c r="A22" s="63" t="s">
        <v>228</v>
      </c>
      <c r="B22" s="60">
        <v>3200000</v>
      </c>
      <c r="C22" s="60">
        <v>-1980148.0299999998</v>
      </c>
      <c r="D22" s="60">
        <v>1219851.9700000002</v>
      </c>
      <c r="E22" s="60">
        <v>1219851.97</v>
      </c>
      <c r="F22" s="60">
        <v>1219851.97</v>
      </c>
      <c r="G22" s="60">
        <f t="shared" si="2"/>
        <v>-1980148.03</v>
      </c>
    </row>
    <row r="23" spans="1:7">
      <c r="A23" s="63" t="s">
        <v>229</v>
      </c>
      <c r="B23" s="24">
        <v>0</v>
      </c>
      <c r="C23" s="60">
        <v>0</v>
      </c>
      <c r="D23" s="60">
        <v>0</v>
      </c>
      <c r="E23" s="60">
        <v>0</v>
      </c>
      <c r="F23" s="60">
        <v>0</v>
      </c>
      <c r="G23" s="60">
        <f>F23-B26</f>
        <v>0</v>
      </c>
    </row>
    <row r="24" spans="1:7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>
      <c r="A25" s="63" t="s">
        <v>231</v>
      </c>
      <c r="B25" s="60">
        <v>3719238</v>
      </c>
      <c r="C25" s="60">
        <v>416444.34</v>
      </c>
      <c r="D25" s="60">
        <v>4135682.34</v>
      </c>
      <c r="E25" s="60">
        <v>4135682.3400000003</v>
      </c>
      <c r="F25" s="60">
        <v>4135682.34</v>
      </c>
      <c r="G25" s="60">
        <f t="shared" si="2"/>
        <v>416444.33999999985</v>
      </c>
    </row>
    <row r="26" spans="1:7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>
      <c r="A28" s="53" t="s">
        <v>234</v>
      </c>
      <c r="B28" s="60">
        <f t="shared" ref="B28:G28" si="3">SUM(B29:B33)</f>
        <v>12377418</v>
      </c>
      <c r="C28" s="60">
        <f t="shared" si="3"/>
        <v>653251.57000000007</v>
      </c>
      <c r="D28" s="60">
        <f t="shared" si="3"/>
        <v>13030669.57</v>
      </c>
      <c r="E28" s="60">
        <f t="shared" si="3"/>
        <v>13030668.59</v>
      </c>
      <c r="F28" s="60">
        <f t="shared" si="3"/>
        <v>13030668.59</v>
      </c>
      <c r="G28" s="60">
        <f t="shared" si="3"/>
        <v>653250.59000000078</v>
      </c>
    </row>
    <row r="29" spans="1:7">
      <c r="A29" s="63" t="s">
        <v>235</v>
      </c>
      <c r="B29" s="60">
        <v>30000</v>
      </c>
      <c r="C29" s="60">
        <v>-9356</v>
      </c>
      <c r="D29" s="60">
        <v>20644</v>
      </c>
      <c r="E29" s="60">
        <v>20643.280000000002</v>
      </c>
      <c r="F29" s="60">
        <v>20643.28</v>
      </c>
      <c r="G29" s="60">
        <f t="shared" ref="G29:G34" si="4">F29-B29</f>
        <v>-9356.7200000000012</v>
      </c>
    </row>
    <row r="30" spans="1:7">
      <c r="A30" s="63" t="s">
        <v>236</v>
      </c>
      <c r="B30" s="60">
        <v>10000000</v>
      </c>
      <c r="C30" s="60">
        <v>1334887.3</v>
      </c>
      <c r="D30" s="60">
        <v>11334887.300000001</v>
      </c>
      <c r="E30" s="60">
        <v>11334887.300000001</v>
      </c>
      <c r="F30" s="60">
        <v>11334887.300000001</v>
      </c>
      <c r="G30" s="60">
        <f t="shared" si="4"/>
        <v>1334887.3000000007</v>
      </c>
    </row>
    <row r="31" spans="1:7">
      <c r="A31" s="63" t="s">
        <v>237</v>
      </c>
      <c r="B31" s="60">
        <v>1539890</v>
      </c>
      <c r="C31" s="60">
        <v>-82150</v>
      </c>
      <c r="D31" s="60">
        <v>1457740</v>
      </c>
      <c r="E31" s="60">
        <v>1457739.74</v>
      </c>
      <c r="F31" s="60">
        <v>1457739.74</v>
      </c>
      <c r="G31" s="60">
        <f t="shared" si="4"/>
        <v>-82150.260000000009</v>
      </c>
    </row>
    <row r="32" spans="1:7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>
      <c r="A33" s="63" t="s">
        <v>239</v>
      </c>
      <c r="B33" s="60">
        <v>807528</v>
      </c>
      <c r="C33" s="60">
        <v>-590129.73</v>
      </c>
      <c r="D33" s="60">
        <v>217398.27000000002</v>
      </c>
      <c r="E33" s="60">
        <v>217398.27000000002</v>
      </c>
      <c r="F33" s="60">
        <v>217398.27</v>
      </c>
      <c r="G33" s="60">
        <f t="shared" si="4"/>
        <v>-590129.73</v>
      </c>
    </row>
    <row r="34" spans="1:8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ref="G35" si="5">G36</f>
        <v>0</v>
      </c>
    </row>
    <row r="36" spans="1:8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>
      <c r="A37" s="53" t="s">
        <v>243</v>
      </c>
      <c r="B37" s="60">
        <f>SUM(B38:B39)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>
      <c r="A40" s="54"/>
      <c r="B40" s="60"/>
      <c r="C40" s="60"/>
      <c r="D40" s="60"/>
      <c r="E40" s="60"/>
      <c r="F40" s="60"/>
      <c r="G40" s="60"/>
    </row>
    <row r="41" spans="1:8">
      <c r="A41" s="55" t="s">
        <v>276</v>
      </c>
      <c r="B41" s="61">
        <f t="shared" ref="B41:G41" si="7">SUM(B9,B10,B11,B12,B13,B14,B15,B16,B28,B34,B35,B37)</f>
        <v>194259367.09</v>
      </c>
      <c r="C41" s="61">
        <f t="shared" si="7"/>
        <v>25482980.48</v>
      </c>
      <c r="D41" s="61">
        <f t="shared" si="7"/>
        <v>219742347.56999999</v>
      </c>
      <c r="E41" s="61">
        <f t="shared" si="7"/>
        <v>197964446.46000001</v>
      </c>
      <c r="F41" s="61">
        <f t="shared" si="7"/>
        <v>198561631.41</v>
      </c>
      <c r="G41" s="61">
        <f t="shared" si="7"/>
        <v>4302264.3199999994</v>
      </c>
    </row>
    <row r="42" spans="1:8">
      <c r="A42" s="55" t="s">
        <v>246</v>
      </c>
      <c r="B42" s="129"/>
      <c r="C42" s="129"/>
      <c r="D42" s="129"/>
      <c r="E42" s="129"/>
      <c r="F42" s="129"/>
      <c r="G42" s="61">
        <f>IF(G41&gt;0,G41,0)</f>
        <v>4302264.3199999994</v>
      </c>
      <c r="H42" s="8"/>
    </row>
    <row r="43" spans="1:8">
      <c r="A43" s="54"/>
      <c r="B43" s="54"/>
      <c r="C43" s="54"/>
      <c r="D43" s="54"/>
      <c r="E43" s="54"/>
      <c r="F43" s="54"/>
      <c r="G43" s="54"/>
    </row>
    <row r="44" spans="1:8">
      <c r="A44" s="55" t="s">
        <v>247</v>
      </c>
      <c r="B44" s="54"/>
      <c r="C44" s="54"/>
      <c r="D44" s="54"/>
      <c r="E44" s="54"/>
      <c r="F44" s="54"/>
      <c r="G44" s="54"/>
    </row>
    <row r="45" spans="1:8">
      <c r="A45" s="53" t="s">
        <v>248</v>
      </c>
      <c r="B45" s="60">
        <f t="shared" ref="B45:G45" si="8">SUM(B46:B53)</f>
        <v>203440719.81999999</v>
      </c>
      <c r="C45" s="60">
        <f t="shared" si="8"/>
        <v>21741866.09</v>
      </c>
      <c r="D45" s="60">
        <f t="shared" si="8"/>
        <v>225182585.91</v>
      </c>
      <c r="E45" s="60">
        <f t="shared" si="8"/>
        <v>184983474.50999999</v>
      </c>
      <c r="F45" s="60">
        <f t="shared" si="8"/>
        <v>186534925.42999998</v>
      </c>
      <c r="G45" s="60">
        <f t="shared" si="8"/>
        <v>-16905794.390000008</v>
      </c>
    </row>
    <row r="46" spans="1:8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>
      <c r="A48" s="69" t="s">
        <v>251</v>
      </c>
      <c r="B48" s="60">
        <v>69352253.549999997</v>
      </c>
      <c r="C48" s="60">
        <v>-650014.55000000005</v>
      </c>
      <c r="D48" s="60">
        <v>68702239</v>
      </c>
      <c r="E48" s="60">
        <v>68702239</v>
      </c>
      <c r="F48" s="60">
        <v>68702239</v>
      </c>
      <c r="G48" s="60">
        <f t="shared" si="9"/>
        <v>-650014.54999999702</v>
      </c>
    </row>
    <row r="49" spans="1:7" ht="30">
      <c r="A49" s="69" t="s">
        <v>252</v>
      </c>
      <c r="B49" s="60">
        <v>134088466.27000001</v>
      </c>
      <c r="C49" s="60">
        <v>8852515.540000001</v>
      </c>
      <c r="D49" s="60">
        <v>142940981.81</v>
      </c>
      <c r="E49" s="60">
        <v>102741870.41</v>
      </c>
      <c r="F49" s="60">
        <v>104293321.33</v>
      </c>
      <c r="G49" s="60">
        <f t="shared" si="9"/>
        <v>-29795144.940000013</v>
      </c>
    </row>
    <row r="50" spans="1:7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>
      <c r="A52" s="48" t="s">
        <v>255</v>
      </c>
      <c r="B52" s="60">
        <v>0</v>
      </c>
      <c r="C52" s="60">
        <v>13539365.1</v>
      </c>
      <c r="D52" s="60">
        <v>13539365.1</v>
      </c>
      <c r="E52" s="60">
        <v>13539365.100000001</v>
      </c>
      <c r="F52" s="60">
        <v>13539365.1</v>
      </c>
      <c r="G52" s="60">
        <f t="shared" si="9"/>
        <v>13539365.1</v>
      </c>
    </row>
    <row r="53" spans="1:7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>
      <c r="A54" s="53" t="s">
        <v>257</v>
      </c>
      <c r="B54" s="60">
        <f t="shared" ref="B54:G54" si="10">SUM(B55:B58)</f>
        <v>0</v>
      </c>
      <c r="C54" s="60">
        <f t="shared" si="10"/>
        <v>0</v>
      </c>
      <c r="D54" s="60">
        <f t="shared" si="10"/>
        <v>0</v>
      </c>
      <c r="E54" s="60">
        <f t="shared" si="10"/>
        <v>0</v>
      </c>
      <c r="F54" s="60">
        <f t="shared" si="10"/>
        <v>0</v>
      </c>
      <c r="G54" s="60">
        <f t="shared" si="10"/>
        <v>0</v>
      </c>
    </row>
    <row r="55" spans="1:7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>F56-B56</f>
        <v>0</v>
      </c>
    </row>
    <row r="57" spans="1:7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>F57-B57</f>
        <v>0</v>
      </c>
    </row>
    <row r="58" spans="1:7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>F58-B58</f>
        <v>0</v>
      </c>
    </row>
    <row r="59" spans="1:7">
      <c r="A59" s="53" t="s">
        <v>262</v>
      </c>
      <c r="B59" s="60">
        <f t="shared" ref="B59:G59" si="11">SUM(B60:B61)</f>
        <v>0</v>
      </c>
      <c r="C59" s="60">
        <f t="shared" si="11"/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>
      <c r="A63" s="53" t="s">
        <v>266</v>
      </c>
      <c r="B63" s="60">
        <v>61859116.319999993</v>
      </c>
      <c r="C63" s="60">
        <v>28443282.32</v>
      </c>
      <c r="D63" s="60">
        <v>90302398.639999986</v>
      </c>
      <c r="E63" s="60">
        <v>0</v>
      </c>
      <c r="F63" s="60">
        <v>0</v>
      </c>
      <c r="G63" s="60">
        <f>F63-B63</f>
        <v>-61859116.319999993</v>
      </c>
    </row>
    <row r="64" spans="1:7">
      <c r="A64" s="54"/>
      <c r="B64" s="54"/>
      <c r="C64" s="54"/>
      <c r="D64" s="54"/>
      <c r="E64" s="54"/>
      <c r="F64" s="54"/>
      <c r="G64" s="54"/>
    </row>
    <row r="65" spans="1:7">
      <c r="A65" s="55" t="s">
        <v>267</v>
      </c>
      <c r="B65" s="61">
        <f t="shared" ref="B65:G65" si="12">B45+B54+B59+B62+B63</f>
        <v>265299836.13999999</v>
      </c>
      <c r="C65" s="61">
        <f t="shared" si="12"/>
        <v>50185148.409999996</v>
      </c>
      <c r="D65" s="61">
        <f t="shared" si="12"/>
        <v>315484984.54999995</v>
      </c>
      <c r="E65" s="61">
        <f t="shared" si="12"/>
        <v>184983474.50999999</v>
      </c>
      <c r="F65" s="61">
        <f t="shared" si="12"/>
        <v>186534925.42999998</v>
      </c>
      <c r="G65" s="61">
        <f t="shared" si="12"/>
        <v>-78764910.710000008</v>
      </c>
    </row>
    <row r="66" spans="1:7">
      <c r="A66" s="54"/>
      <c r="B66" s="54"/>
      <c r="C66" s="54"/>
      <c r="D66" s="54"/>
      <c r="E66" s="54"/>
      <c r="F66" s="54"/>
      <c r="G66" s="54"/>
    </row>
    <row r="67" spans="1:7">
      <c r="A67" s="55" t="s">
        <v>268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f t="shared" ref="G67" si="13">G68</f>
        <v>0</v>
      </c>
    </row>
    <row r="68" spans="1:7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>
      <c r="A69" s="54"/>
      <c r="B69" s="54"/>
      <c r="C69" s="54"/>
      <c r="D69" s="54"/>
      <c r="E69" s="54"/>
      <c r="F69" s="54"/>
      <c r="G69" s="54"/>
    </row>
    <row r="70" spans="1:7">
      <c r="A70" s="55" t="s">
        <v>270</v>
      </c>
      <c r="B70" s="61">
        <f t="shared" ref="B70:G70" si="14">B41+B65+B67</f>
        <v>459559203.23000002</v>
      </c>
      <c r="C70" s="61">
        <f t="shared" si="14"/>
        <v>75668128.890000001</v>
      </c>
      <c r="D70" s="61">
        <f t="shared" si="14"/>
        <v>535227332.11999995</v>
      </c>
      <c r="E70" s="61">
        <f t="shared" si="14"/>
        <v>382947920.97000003</v>
      </c>
      <c r="F70" s="61">
        <f t="shared" si="14"/>
        <v>385096556.83999997</v>
      </c>
      <c r="G70" s="61">
        <f t="shared" si="14"/>
        <v>-74462646.390000015</v>
      </c>
    </row>
    <row r="71" spans="1:7">
      <c r="A71" s="54"/>
      <c r="B71" s="54"/>
      <c r="C71" s="54"/>
      <c r="D71" s="54"/>
      <c r="E71" s="54"/>
      <c r="F71" s="54"/>
      <c r="G71" s="54"/>
    </row>
    <row r="72" spans="1:7">
      <c r="A72" s="55" t="s">
        <v>271</v>
      </c>
      <c r="B72" s="54"/>
      <c r="C72" s="54"/>
      <c r="D72" s="54"/>
      <c r="E72" s="54"/>
      <c r="F72" s="54"/>
      <c r="G72" s="54"/>
    </row>
    <row r="73" spans="1:7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>
      <c r="A75" s="120" t="s">
        <v>274</v>
      </c>
      <c r="B75" s="61">
        <f t="shared" ref="B75:G75" si="15">B73+B74</f>
        <v>0</v>
      </c>
      <c r="C75" s="61">
        <f t="shared" si="15"/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C9:G75 B9:B22 B24:B75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7"/>
  <dimension ref="A1:Y62"/>
  <sheetViews>
    <sheetView workbookViewId="0">
      <selection activeCell="P36" sqref="P36"/>
    </sheetView>
  </sheetViews>
  <sheetFormatPr baseColWidth="10" defaultRowHeight="1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725</v>
      </c>
      <c r="Q1" t="s">
        <v>3137</v>
      </c>
      <c r="R1" t="s">
        <v>726</v>
      </c>
      <c r="S1" t="s">
        <v>720</v>
      </c>
      <c r="T1" t="s">
        <v>727</v>
      </c>
      <c r="U1" t="s">
        <v>728</v>
      </c>
    </row>
    <row r="2" spans="1: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>
      <c r="A3" s="3" t="str">
        <f t="shared" si="0"/>
        <v>5,1,1,0,0,0,0</v>
      </c>
      <c r="B3">
        <v>5</v>
      </c>
      <c r="C3">
        <v>1</v>
      </c>
      <c r="D3">
        <v>1</v>
      </c>
      <c r="J3" t="s">
        <v>729</v>
      </c>
      <c r="P3" s="18">
        <f>'Formato 5'!B9</f>
        <v>23997995</v>
      </c>
      <c r="Q3" s="18">
        <f>'Formato 5'!C9</f>
        <v>0</v>
      </c>
      <c r="R3" s="18">
        <f>'Formato 5'!D9</f>
        <v>23997995</v>
      </c>
      <c r="S3" s="18">
        <f>'Formato 5'!E9</f>
        <v>20524883.970000006</v>
      </c>
      <c r="T3" s="18">
        <f>'Formato 5'!F9</f>
        <v>20524257.25</v>
      </c>
      <c r="U3" s="18">
        <f>'Formato 5'!G9</f>
        <v>-3473737.75</v>
      </c>
      <c r="V3" s="18"/>
    </row>
    <row r="4" spans="1:25">
      <c r="A4" s="3" t="str">
        <f t="shared" si="0"/>
        <v>5,1,2,0,0,0,0</v>
      </c>
      <c r="B4">
        <v>5</v>
      </c>
      <c r="C4">
        <v>1</v>
      </c>
      <c r="D4">
        <v>2</v>
      </c>
      <c r="J4" t="s">
        <v>730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>
      <c r="A5" s="3" t="str">
        <f t="shared" si="0"/>
        <v>5,1,3,0,0,0,0</v>
      </c>
      <c r="B5">
        <v>5</v>
      </c>
      <c r="C5">
        <v>1</v>
      </c>
      <c r="D5">
        <v>3</v>
      </c>
      <c r="J5" t="s">
        <v>731</v>
      </c>
      <c r="P5" s="18">
        <f>'Formato 5'!B11</f>
        <v>6500000</v>
      </c>
      <c r="Q5" s="18">
        <f>'Formato 5'!C11</f>
        <v>6380791</v>
      </c>
      <c r="R5" s="18">
        <f>'Formato 5'!D11</f>
        <v>12880791</v>
      </c>
      <c r="S5" s="18">
        <f>'Formato 5'!E11</f>
        <v>4698790.16</v>
      </c>
      <c r="T5" s="18">
        <f>'Formato 5'!F11</f>
        <v>4561290.16</v>
      </c>
      <c r="U5" s="18">
        <f>'Formato 5'!G11</f>
        <v>-1938709.8399999999</v>
      </c>
      <c r="V5" s="18"/>
    </row>
    <row r="6" spans="1:25">
      <c r="A6" s="3" t="str">
        <f t="shared" si="0"/>
        <v>5,1,4,0,0,0,0</v>
      </c>
      <c r="B6">
        <v>5</v>
      </c>
      <c r="C6">
        <v>1</v>
      </c>
      <c r="D6">
        <v>4</v>
      </c>
      <c r="J6" t="s">
        <v>732</v>
      </c>
      <c r="P6" s="18">
        <f>'Formato 5'!B12</f>
        <v>7866982.0899999999</v>
      </c>
      <c r="Q6" s="18">
        <f>'Formato 5'!C12</f>
        <v>2.9103830456733704E-11</v>
      </c>
      <c r="R6" s="18">
        <f>'Formato 5'!D12</f>
        <v>7866982.0899999999</v>
      </c>
      <c r="S6" s="18">
        <f>'Formato 5'!E12</f>
        <v>6674554.0600000005</v>
      </c>
      <c r="T6" s="18">
        <f>'Formato 5'!F12</f>
        <v>6533913.9100000001</v>
      </c>
      <c r="U6" s="18">
        <f>'Formato 5'!G12</f>
        <v>-1333068.1799999997</v>
      </c>
      <c r="V6" s="18"/>
      <c r="W6" s="18"/>
      <c r="X6" s="18"/>
      <c r="Y6" s="18"/>
    </row>
    <row r="7" spans="1:25">
      <c r="A7" s="3" t="str">
        <f t="shared" si="0"/>
        <v>5,1,5,0,0,0,0</v>
      </c>
      <c r="B7">
        <v>5</v>
      </c>
      <c r="C7">
        <v>1</v>
      </c>
      <c r="D7">
        <v>5</v>
      </c>
      <c r="J7" t="s">
        <v>733</v>
      </c>
      <c r="P7" s="18">
        <f>'Formato 5'!B13</f>
        <v>7380501</v>
      </c>
      <c r="Q7" s="18">
        <f>'Formato 5'!C13</f>
        <v>7181500</v>
      </c>
      <c r="R7" s="18">
        <f>'Formato 5'!D13</f>
        <v>14562001</v>
      </c>
      <c r="S7" s="18">
        <f>'Formato 5'!E13</f>
        <v>12923195.23</v>
      </c>
      <c r="T7" s="18">
        <f>'Formato 5'!F13</f>
        <v>14105383.719999999</v>
      </c>
      <c r="U7" s="18">
        <f>'Formato 5'!G13</f>
        <v>6724882.7199999988</v>
      </c>
    </row>
    <row r="8" spans="1:25">
      <c r="A8" s="3" t="str">
        <f t="shared" si="0"/>
        <v>5,1,6,0,0,0,0</v>
      </c>
      <c r="B8">
        <v>5</v>
      </c>
      <c r="C8">
        <v>1</v>
      </c>
      <c r="D8">
        <v>6</v>
      </c>
      <c r="J8" t="s">
        <v>734</v>
      </c>
      <c r="P8" s="18">
        <f>'Formato 5'!B14</f>
        <v>8690007</v>
      </c>
      <c r="Q8" s="18">
        <f>'Formato 5'!C14</f>
        <v>4846799.0799999982</v>
      </c>
      <c r="R8" s="18">
        <f>'Formato 5'!D14</f>
        <v>13536806.079999998</v>
      </c>
      <c r="S8" s="18">
        <f>'Formato 5'!E14</f>
        <v>5952491.7700000005</v>
      </c>
      <c r="T8" s="18">
        <f>'Formato 5'!F14</f>
        <v>5939015.21</v>
      </c>
      <c r="U8" s="18">
        <f>'Formato 5'!G14</f>
        <v>-2750991.79</v>
      </c>
    </row>
    <row r="9" spans="1:25">
      <c r="A9" s="3" t="str">
        <f t="shared" si="0"/>
        <v>5,1,7,0,0,0,0</v>
      </c>
      <c r="B9">
        <v>5</v>
      </c>
      <c r="C9">
        <v>1</v>
      </c>
      <c r="D9">
        <v>7</v>
      </c>
      <c r="J9" t="s">
        <v>735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748</v>
      </c>
      <c r="P10" s="18">
        <f>'Formato 5'!B16</f>
        <v>127446464</v>
      </c>
      <c r="Q10" s="18">
        <f>'Formato 5'!C16</f>
        <v>6420638.8300000019</v>
      </c>
      <c r="R10" s="18">
        <f>'Formato 5'!D16</f>
        <v>133867102.83</v>
      </c>
      <c r="S10" s="18">
        <f>'Formato 5'!E16</f>
        <v>134159862.67999999</v>
      </c>
      <c r="T10" s="18">
        <f>'Formato 5'!F16</f>
        <v>133867102.56999999</v>
      </c>
      <c r="U10" s="18">
        <f>'Formato 5'!G16</f>
        <v>6420638.5699999994</v>
      </c>
    </row>
    <row r="11" spans="1: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736</v>
      </c>
      <c r="N11" s="20"/>
      <c r="P11" s="18">
        <f>'Formato 5'!B17</f>
        <v>89083704</v>
      </c>
      <c r="Q11" s="18">
        <f>'Formato 5'!C17</f>
        <v>-1056588.1399999987</v>
      </c>
      <c r="R11" s="18">
        <f>'Formato 5'!D17</f>
        <v>88027115.859999999</v>
      </c>
      <c r="S11" s="18">
        <f>'Formato 5'!E17</f>
        <v>88207678.629999995</v>
      </c>
      <c r="T11" s="18">
        <f>'Formato 5'!F17</f>
        <v>88027115.859999999</v>
      </c>
      <c r="U11" s="18">
        <f>'Formato 5'!G17</f>
        <v>-1056588.1400000006</v>
      </c>
    </row>
    <row r="12" spans="1: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737</v>
      </c>
      <c r="P12" s="18">
        <f>'Formato 5'!B18</f>
        <v>24050197</v>
      </c>
      <c r="Q12" s="18">
        <f>'Formato 5'!C18</f>
        <v>8239854.6600000001</v>
      </c>
      <c r="R12" s="18">
        <f>'Formato 5'!D18</f>
        <v>32290051.66</v>
      </c>
      <c r="S12" s="18">
        <f>'Formato 5'!E18</f>
        <v>32402249</v>
      </c>
      <c r="T12" s="18">
        <f>'Formato 5'!F18</f>
        <v>32290051.66</v>
      </c>
      <c r="U12" s="18">
        <f>'Formato 5'!G18</f>
        <v>8239854.6600000001</v>
      </c>
    </row>
    <row r="13" spans="1: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738</v>
      </c>
      <c r="P13" s="18">
        <f>'Formato 5'!B19</f>
        <v>7393325</v>
      </c>
      <c r="Q13" s="18">
        <f>'Formato 5'!C19</f>
        <v>801076</v>
      </c>
      <c r="R13" s="18">
        <f>'Formato 5'!D19</f>
        <v>8194401</v>
      </c>
      <c r="S13" s="18">
        <f>'Formato 5'!E19</f>
        <v>8194400.7400000002</v>
      </c>
      <c r="T13" s="18">
        <f>'Formato 5'!F19</f>
        <v>8194400.7400000002</v>
      </c>
      <c r="U13" s="18">
        <f>'Formato 5'!G19</f>
        <v>801075.74000000022</v>
      </c>
    </row>
    <row r="14" spans="1: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739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741</v>
      </c>
      <c r="P16" s="18">
        <f>'Formato 5'!B22</f>
        <v>3200000</v>
      </c>
      <c r="Q16" s="18">
        <f>'Formato 5'!C22</f>
        <v>-1980148.0299999998</v>
      </c>
      <c r="R16" s="18">
        <f>'Formato 5'!D22</f>
        <v>1219851.9700000002</v>
      </c>
      <c r="S16" s="18">
        <f>'Formato 5'!E22</f>
        <v>1219851.97</v>
      </c>
      <c r="T16" s="18">
        <f>'Formato 5'!F22</f>
        <v>1219851.97</v>
      </c>
      <c r="U16" s="18">
        <f>'Formato 5'!G22</f>
        <v>-1980148.03</v>
      </c>
    </row>
    <row r="17" spans="1:21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742</v>
      </c>
      <c r="P17" s="18">
        <f>'Formato 5'!B26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744</v>
      </c>
      <c r="P19" s="18">
        <f>'Formato 5'!B25</f>
        <v>3719238</v>
      </c>
      <c r="Q19" s="18">
        <f>'Formato 5'!C25</f>
        <v>416444.34</v>
      </c>
      <c r="R19" s="18">
        <f>'Formato 5'!D25</f>
        <v>4135682.34</v>
      </c>
      <c r="S19" s="18">
        <f>'Formato 5'!E25</f>
        <v>4135682.3400000003</v>
      </c>
      <c r="T19" s="18">
        <f>'Formato 5'!F25</f>
        <v>4135682.34</v>
      </c>
      <c r="U19" s="18">
        <f>'Formato 5'!G25</f>
        <v>416444.33999999985</v>
      </c>
    </row>
    <row r="20" spans="1:21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745</v>
      </c>
      <c r="P20" s="18" t="e">
        <f>'Formato 5'!#REF!</f>
        <v>#REF!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747</v>
      </c>
      <c r="P22" s="18">
        <f>'Formato 5'!B28</f>
        <v>12377418</v>
      </c>
      <c r="Q22" s="18">
        <f>'Formato 5'!C28</f>
        <v>653251.57000000007</v>
      </c>
      <c r="R22" s="18">
        <f>'Formato 5'!D28</f>
        <v>13030669.57</v>
      </c>
      <c r="S22" s="18">
        <f>'Formato 5'!E28</f>
        <v>13030668.59</v>
      </c>
      <c r="T22" s="18">
        <f>'Formato 5'!F28</f>
        <v>13030668.59</v>
      </c>
      <c r="U22" s="18">
        <f>'Formato 5'!G28</f>
        <v>653250.59000000078</v>
      </c>
    </row>
    <row r="23" spans="1:21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749</v>
      </c>
      <c r="P23" s="18">
        <f>'Formato 5'!B29</f>
        <v>30000</v>
      </c>
      <c r="Q23" s="18">
        <f>'Formato 5'!C29</f>
        <v>-9356</v>
      </c>
      <c r="R23" s="18">
        <f>'Formato 5'!D29</f>
        <v>20644</v>
      </c>
      <c r="S23" s="18">
        <f>'Formato 5'!E29</f>
        <v>20643.280000000002</v>
      </c>
      <c r="T23" s="18">
        <f>'Formato 5'!F29</f>
        <v>20643.28</v>
      </c>
      <c r="U23" s="18">
        <f>'Formato 5'!G29</f>
        <v>-9356.7200000000012</v>
      </c>
    </row>
    <row r="24" spans="1:21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750</v>
      </c>
      <c r="P24" s="18">
        <f>'Formato 5'!B30</f>
        <v>10000000</v>
      </c>
      <c r="Q24" s="18">
        <f>'Formato 5'!C30</f>
        <v>1334887.3</v>
      </c>
      <c r="R24" s="18">
        <f>'Formato 5'!D30</f>
        <v>11334887.300000001</v>
      </c>
      <c r="S24" s="18">
        <f>'Formato 5'!E30</f>
        <v>11334887.300000001</v>
      </c>
      <c r="T24" s="18">
        <f>'Formato 5'!F30</f>
        <v>11334887.300000001</v>
      </c>
      <c r="U24" s="18">
        <f>'Formato 5'!G30</f>
        <v>1334887.3000000007</v>
      </c>
    </row>
    <row r="25" spans="1:21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751</v>
      </c>
      <c r="P25" s="18">
        <f>'Formato 5'!B31</f>
        <v>1539890</v>
      </c>
      <c r="Q25" s="18">
        <f>'Formato 5'!C31</f>
        <v>-82150</v>
      </c>
      <c r="R25" s="18">
        <f>'Formato 5'!D31</f>
        <v>1457740</v>
      </c>
      <c r="S25" s="18">
        <f>'Formato 5'!E31</f>
        <v>1457739.74</v>
      </c>
      <c r="T25" s="18">
        <f>'Formato 5'!F31</f>
        <v>1457739.74</v>
      </c>
      <c r="U25" s="18">
        <f>'Formato 5'!G31</f>
        <v>-82150.260000000009</v>
      </c>
    </row>
    <row r="26" spans="1:21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753</v>
      </c>
      <c r="P27" s="18">
        <f>'Formato 5'!B33</f>
        <v>807528</v>
      </c>
      <c r="Q27" s="18">
        <f>'Formato 5'!C33</f>
        <v>-590129.73</v>
      </c>
      <c r="R27" s="18">
        <f>'Formato 5'!D33</f>
        <v>217398.27000000002</v>
      </c>
      <c r="S27" s="18">
        <f>'Formato 5'!E33</f>
        <v>217398.27000000002</v>
      </c>
      <c r="T27" s="18">
        <f>'Formato 5'!F33</f>
        <v>217398.27</v>
      </c>
      <c r="U27" s="18">
        <f>'Formato 5'!G33</f>
        <v>-590129.73</v>
      </c>
    </row>
    <row r="28" spans="1:21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754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757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758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759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>
      <c r="A34" s="3" t="str">
        <f t="shared" si="0"/>
        <v>5,2,0,0,0,0,0</v>
      </c>
      <c r="B34">
        <v>5</v>
      </c>
      <c r="C34">
        <v>2</v>
      </c>
      <c r="I34" t="s">
        <v>760</v>
      </c>
      <c r="P34">
        <f>'Formato 5'!B41</f>
        <v>194259367.09</v>
      </c>
      <c r="Q34">
        <f>'Formato 5'!C41</f>
        <v>25482980.48</v>
      </c>
      <c r="R34">
        <f>'Formato 5'!D41</f>
        <v>219742347.56999999</v>
      </c>
      <c r="S34">
        <f>'Formato 5'!E41</f>
        <v>197964446.46000001</v>
      </c>
      <c r="T34">
        <f>'Formato 5'!F41</f>
        <v>198561631.41</v>
      </c>
      <c r="U34">
        <f>'Formato 5'!G41</f>
        <v>4302264.3199999994</v>
      </c>
    </row>
    <row r="35" spans="1:21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4302264.3199999994</v>
      </c>
    </row>
    <row r="36" spans="1:21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643</v>
      </c>
      <c r="P37">
        <f>'Formato 5'!B45</f>
        <v>203440719.81999999</v>
      </c>
      <c r="Q37">
        <f>'Formato 5'!C45</f>
        <v>21741866.09</v>
      </c>
      <c r="R37">
        <f>'Formato 5'!D45</f>
        <v>225182585.91</v>
      </c>
      <c r="S37">
        <f>'Formato 5'!E45</f>
        <v>184983474.50999999</v>
      </c>
      <c r="T37">
        <f>'Formato 5'!F45</f>
        <v>186534925.42999998</v>
      </c>
      <c r="U37">
        <f>'Formato 5'!G45</f>
        <v>-16905794.390000008</v>
      </c>
    </row>
    <row r="38" spans="1:21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763</v>
      </c>
      <c r="P40">
        <f>'Formato 5'!B48</f>
        <v>69352253.549999997</v>
      </c>
      <c r="Q40">
        <f>'Formato 5'!C48</f>
        <v>-650014.55000000005</v>
      </c>
      <c r="R40">
        <f>'Formato 5'!D48</f>
        <v>68702239</v>
      </c>
      <c r="S40">
        <f>'Formato 5'!E48</f>
        <v>68702239</v>
      </c>
      <c r="T40">
        <f>'Formato 5'!F48</f>
        <v>68702239</v>
      </c>
      <c r="U40">
        <f>'Formato 5'!G48</f>
        <v>-650014.54999999702</v>
      </c>
    </row>
    <row r="41" spans="1:21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764</v>
      </c>
      <c r="P41">
        <f>'Formato 5'!B49</f>
        <v>134088466.27000001</v>
      </c>
      <c r="Q41">
        <f>'Formato 5'!C49</f>
        <v>8852515.540000001</v>
      </c>
      <c r="R41">
        <f>'Formato 5'!D49</f>
        <v>142940981.81</v>
      </c>
      <c r="S41">
        <f>'Formato 5'!E49</f>
        <v>102741870.41</v>
      </c>
      <c r="T41">
        <f>'Formato 5'!F49</f>
        <v>104293321.33</v>
      </c>
      <c r="U41">
        <f>'Formato 5'!G49</f>
        <v>-29795144.940000013</v>
      </c>
    </row>
    <row r="42" spans="1:21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767</v>
      </c>
      <c r="P44">
        <f>'Formato 5'!B52</f>
        <v>0</v>
      </c>
      <c r="Q44">
        <f>'Formato 5'!C52</f>
        <v>13539365.1</v>
      </c>
      <c r="R44">
        <f>'Formato 5'!D52</f>
        <v>13539365.1</v>
      </c>
      <c r="S44">
        <f>'Formato 5'!E52</f>
        <v>13539365.100000001</v>
      </c>
      <c r="T44">
        <f>'Formato 5'!F52</f>
        <v>13539365.1</v>
      </c>
      <c r="U44">
        <f>'Formato 5'!G52</f>
        <v>13539365.1</v>
      </c>
    </row>
    <row r="45" spans="1:21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768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769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776</v>
      </c>
      <c r="P55">
        <f>'Formato 5'!B63</f>
        <v>61859116.319999993</v>
      </c>
      <c r="Q55">
        <f>'Formato 5'!C63</f>
        <v>28443282.32</v>
      </c>
      <c r="R55">
        <f>'Formato 5'!D63</f>
        <v>90302398.639999986</v>
      </c>
      <c r="S55">
        <f>'Formato 5'!E63</f>
        <v>0</v>
      </c>
      <c r="T55">
        <f>'Formato 5'!F63</f>
        <v>0</v>
      </c>
      <c r="U55">
        <f>'Formato 5'!G63</f>
        <v>-61859116.319999993</v>
      </c>
    </row>
    <row r="56" spans="1:21">
      <c r="A56" s="3" t="str">
        <f t="shared" si="0"/>
        <v>5,5,0,0,0,0,0</v>
      </c>
      <c r="B56">
        <v>5</v>
      </c>
      <c r="C56">
        <v>5</v>
      </c>
      <c r="I56" t="s">
        <v>777</v>
      </c>
      <c r="P56">
        <f>'Formato 5'!B65</f>
        <v>265299836.13999999</v>
      </c>
      <c r="Q56">
        <f>'Formato 5'!C65</f>
        <v>50185148.409999996</v>
      </c>
      <c r="R56">
        <f>'Formato 5'!D65</f>
        <v>315484984.54999995</v>
      </c>
      <c r="S56">
        <f>'Formato 5'!E65</f>
        <v>184983474.50999999</v>
      </c>
      <c r="T56">
        <f>'Formato 5'!F65</f>
        <v>186534925.42999998</v>
      </c>
      <c r="U56">
        <f>'Formato 5'!G65</f>
        <v>-78764910.710000008</v>
      </c>
    </row>
    <row r="57" spans="1:21">
      <c r="A57" s="3" t="str">
        <f t="shared" si="0"/>
        <v>5,6,0,0,0,0,0</v>
      </c>
      <c r="B57">
        <v>5</v>
      </c>
      <c r="C57">
        <v>6</v>
      </c>
      <c r="I57" t="s">
        <v>778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778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779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778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61"/>
  <dimension ref="A1:XFC161"/>
  <sheetViews>
    <sheetView zoomScalePageLayoutView="90" workbookViewId="0">
      <selection activeCell="A10" sqref="A10"/>
    </sheetView>
  </sheetViews>
  <sheetFormatPr baseColWidth="10" defaultColWidth="10.7109375" defaultRowHeight="15" zeroHeight="1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>
      <c r="A1" s="174" t="s">
        <v>3274</v>
      </c>
      <c r="B1" s="173"/>
      <c r="C1" s="173"/>
      <c r="D1" s="173"/>
      <c r="E1" s="173"/>
      <c r="F1" s="173"/>
      <c r="G1" s="173"/>
    </row>
    <row r="2" spans="1:7">
      <c r="A2" s="177" t="str">
        <f>ENTE_PUBLICO_A</f>
        <v>MUNICIPIO DE ACAMBARO GTO, Gobierno del Estado de Guanajuato (a)</v>
      </c>
      <c r="B2" s="177"/>
      <c r="C2" s="177"/>
      <c r="D2" s="177"/>
      <c r="E2" s="177"/>
      <c r="F2" s="177"/>
      <c r="G2" s="177"/>
    </row>
    <row r="3" spans="1:7">
      <c r="A3" s="178" t="s">
        <v>277</v>
      </c>
      <c r="B3" s="178"/>
      <c r="C3" s="178"/>
      <c r="D3" s="178"/>
      <c r="E3" s="178"/>
      <c r="F3" s="178"/>
      <c r="G3" s="178"/>
    </row>
    <row r="4" spans="1:7">
      <c r="A4" s="178" t="s">
        <v>278</v>
      </c>
      <c r="B4" s="178"/>
      <c r="C4" s="178"/>
      <c r="D4" s="178"/>
      <c r="E4" s="178"/>
      <c r="F4" s="178"/>
      <c r="G4" s="178"/>
    </row>
    <row r="5" spans="1:7">
      <c r="A5" s="179" t="str">
        <f>TRIMESTRE</f>
        <v>Del 1 de enero al 31 de diciembre de 2020 (b)</v>
      </c>
      <c r="B5" s="179"/>
      <c r="C5" s="179"/>
      <c r="D5" s="179"/>
      <c r="E5" s="179"/>
      <c r="F5" s="179"/>
      <c r="G5" s="179"/>
    </row>
    <row r="6" spans="1:7">
      <c r="A6" s="171" t="s">
        <v>118</v>
      </c>
      <c r="B6" s="171"/>
      <c r="C6" s="171"/>
      <c r="D6" s="171"/>
      <c r="E6" s="171"/>
      <c r="F6" s="171"/>
      <c r="G6" s="171"/>
    </row>
    <row r="7" spans="1:7" ht="15" customHeight="1">
      <c r="A7" s="175" t="s">
        <v>0</v>
      </c>
      <c r="B7" s="175" t="s">
        <v>279</v>
      </c>
      <c r="C7" s="175"/>
      <c r="D7" s="175"/>
      <c r="E7" s="175"/>
      <c r="F7" s="175"/>
      <c r="G7" s="176" t="s">
        <v>280</v>
      </c>
    </row>
    <row r="8" spans="1:7" ht="30">
      <c r="A8" s="175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5"/>
    </row>
    <row r="9" spans="1:7">
      <c r="A9" s="82" t="s">
        <v>285</v>
      </c>
      <c r="B9" s="79">
        <f t="shared" ref="B9:G9" si="0">SUM(B10,B18,B28,B38,B48,B58,B62,B71,B75)</f>
        <v>194289367.09000003</v>
      </c>
      <c r="C9" s="79">
        <f t="shared" si="0"/>
        <v>12331691.58</v>
      </c>
      <c r="D9" s="79">
        <f t="shared" si="0"/>
        <v>206621058.67000005</v>
      </c>
      <c r="E9" s="79">
        <f t="shared" si="0"/>
        <v>185739627.44</v>
      </c>
      <c r="F9" s="79">
        <f t="shared" si="0"/>
        <v>179364139.99000001</v>
      </c>
      <c r="G9" s="79">
        <f t="shared" si="0"/>
        <v>20881431.230000049</v>
      </c>
    </row>
    <row r="10" spans="1:7">
      <c r="A10" s="83" t="s">
        <v>286</v>
      </c>
      <c r="B10" s="80">
        <f t="shared" ref="B10:G10" si="1">SUM(B11:B17)</f>
        <v>121227356.74000001</v>
      </c>
      <c r="C10" s="80">
        <f t="shared" si="1"/>
        <v>1762360.7899999998</v>
      </c>
      <c r="D10" s="80">
        <f t="shared" si="1"/>
        <v>122989717.53000003</v>
      </c>
      <c r="E10" s="80">
        <f t="shared" si="1"/>
        <v>114280272.58</v>
      </c>
      <c r="F10" s="80">
        <f t="shared" si="1"/>
        <v>113036614.51999998</v>
      </c>
      <c r="G10" s="80">
        <f t="shared" si="1"/>
        <v>8709444.9500000477</v>
      </c>
    </row>
    <row r="11" spans="1:7">
      <c r="A11" s="84" t="s">
        <v>287</v>
      </c>
      <c r="B11" s="80">
        <v>74242589.39000003</v>
      </c>
      <c r="C11" s="80">
        <v>-1108800.55</v>
      </c>
      <c r="D11" s="80">
        <v>73133788.840000033</v>
      </c>
      <c r="E11" s="80">
        <v>67919173.999999985</v>
      </c>
      <c r="F11" s="80">
        <v>67919173.999999985</v>
      </c>
      <c r="G11" s="80">
        <f t="shared" ref="G11:G17" si="2">D11-E11</f>
        <v>5214614.8400000483</v>
      </c>
    </row>
    <row r="12" spans="1:7">
      <c r="A12" s="84" t="s">
        <v>288</v>
      </c>
      <c r="B12" s="80">
        <v>3315566.0999999996</v>
      </c>
      <c r="C12" s="80">
        <v>158672.26</v>
      </c>
      <c r="D12" s="80">
        <v>3474238.3599999994</v>
      </c>
      <c r="E12" s="80">
        <v>2772740.2100000014</v>
      </c>
      <c r="F12" s="80">
        <v>2772740.2100000009</v>
      </c>
      <c r="G12" s="80">
        <f t="shared" si="2"/>
        <v>701498.14999999804</v>
      </c>
    </row>
    <row r="13" spans="1:7">
      <c r="A13" s="84" t="s">
        <v>289</v>
      </c>
      <c r="B13" s="80">
        <v>12462398.189999999</v>
      </c>
      <c r="C13" s="80">
        <v>-147730.09999999998</v>
      </c>
      <c r="D13" s="80">
        <v>12314668.09</v>
      </c>
      <c r="E13" s="80">
        <v>11370766.169999998</v>
      </c>
      <c r="F13" s="80">
        <v>11369266.169999998</v>
      </c>
      <c r="G13" s="80">
        <f t="shared" si="2"/>
        <v>943901.92000000179</v>
      </c>
    </row>
    <row r="14" spans="1:7">
      <c r="A14" s="84" t="s">
        <v>290</v>
      </c>
      <c r="B14" s="80">
        <v>27600643.740000002</v>
      </c>
      <c r="C14" s="80">
        <v>582809.78</v>
      </c>
      <c r="D14" s="80">
        <v>28183453.520000003</v>
      </c>
      <c r="E14" s="80">
        <v>26938954.210000005</v>
      </c>
      <c r="F14" s="80">
        <v>25748349.930000003</v>
      </c>
      <c r="G14" s="80">
        <f t="shared" si="2"/>
        <v>1244499.3099999987</v>
      </c>
    </row>
    <row r="15" spans="1:7">
      <c r="A15" s="84" t="s">
        <v>291</v>
      </c>
      <c r="B15" s="80">
        <v>3606159.3200000003</v>
      </c>
      <c r="C15" s="80">
        <v>2277409.4</v>
      </c>
      <c r="D15" s="80">
        <v>5883568.7200000007</v>
      </c>
      <c r="E15" s="80">
        <v>5278637.99</v>
      </c>
      <c r="F15" s="80">
        <v>5227084.21</v>
      </c>
      <c r="G15" s="80">
        <f t="shared" si="2"/>
        <v>604930.73000000045</v>
      </c>
    </row>
    <row r="16" spans="1:7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2"/>
        <v>0</v>
      </c>
    </row>
    <row r="17" spans="1:7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>
      <c r="A18" s="83" t="s">
        <v>294</v>
      </c>
      <c r="B18" s="80">
        <f t="shared" ref="B18:G18" si="3">SUM(B19:B27)</f>
        <v>12459297.52</v>
      </c>
      <c r="C18" s="80">
        <f t="shared" si="3"/>
        <v>517754.36</v>
      </c>
      <c r="D18" s="80">
        <f t="shared" si="3"/>
        <v>12977051.880000001</v>
      </c>
      <c r="E18" s="80">
        <f t="shared" si="3"/>
        <v>11106572.66</v>
      </c>
      <c r="F18" s="80">
        <f t="shared" si="3"/>
        <v>10647687.800000001</v>
      </c>
      <c r="G18" s="80">
        <f t="shared" si="3"/>
        <v>1870479.2200000009</v>
      </c>
    </row>
    <row r="19" spans="1:7">
      <c r="A19" s="84" t="s">
        <v>295</v>
      </c>
      <c r="B19" s="80">
        <v>2983446.2</v>
      </c>
      <c r="C19" s="80">
        <v>-180674</v>
      </c>
      <c r="D19" s="80">
        <v>2802772.2</v>
      </c>
      <c r="E19" s="80">
        <v>2320277.9300000002</v>
      </c>
      <c r="F19" s="80">
        <v>2296686.0300000007</v>
      </c>
      <c r="G19" s="80">
        <f>D19-E19</f>
        <v>482494.27</v>
      </c>
    </row>
    <row r="20" spans="1:7">
      <c r="A20" s="84" t="s">
        <v>296</v>
      </c>
      <c r="B20" s="80">
        <v>364308.38</v>
      </c>
      <c r="C20" s="80">
        <v>-91647.11</v>
      </c>
      <c r="D20" s="80">
        <v>272661.27</v>
      </c>
      <c r="E20" s="80">
        <v>121857.65999999999</v>
      </c>
      <c r="F20" s="80">
        <v>121857.65999999999</v>
      </c>
      <c r="G20" s="80">
        <f t="shared" ref="G20:G27" si="4">D20-E20</f>
        <v>150803.61000000004</v>
      </c>
    </row>
    <row r="21" spans="1:7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>
      <c r="A22" s="84" t="s">
        <v>298</v>
      </c>
      <c r="B22" s="80">
        <v>484678</v>
      </c>
      <c r="C22" s="80">
        <v>389662.52</v>
      </c>
      <c r="D22" s="80">
        <v>874340.52</v>
      </c>
      <c r="E22" s="80">
        <v>681000.72</v>
      </c>
      <c r="F22" s="80">
        <v>681000.72</v>
      </c>
      <c r="G22" s="80">
        <f t="shared" si="4"/>
        <v>193339.80000000005</v>
      </c>
    </row>
    <row r="23" spans="1:7">
      <c r="A23" s="84" t="s">
        <v>299</v>
      </c>
      <c r="B23" s="80">
        <v>36600</v>
      </c>
      <c r="C23" s="80">
        <v>15930</v>
      </c>
      <c r="D23" s="80">
        <v>52530</v>
      </c>
      <c r="E23" s="80">
        <v>45076.63</v>
      </c>
      <c r="F23" s="80">
        <v>45076.63</v>
      </c>
      <c r="G23" s="80">
        <f t="shared" si="4"/>
        <v>7453.3700000000026</v>
      </c>
    </row>
    <row r="24" spans="1:7">
      <c r="A24" s="84" t="s">
        <v>300</v>
      </c>
      <c r="B24" s="80">
        <v>7513024.4400000004</v>
      </c>
      <c r="C24" s="80">
        <v>-1072420.3999999999</v>
      </c>
      <c r="D24" s="80">
        <v>6440604.040000001</v>
      </c>
      <c r="E24" s="80">
        <v>5946481.7800000003</v>
      </c>
      <c r="F24" s="80">
        <v>5661706.9400000004</v>
      </c>
      <c r="G24" s="80">
        <f t="shared" si="4"/>
        <v>494122.26000000071</v>
      </c>
    </row>
    <row r="25" spans="1:7">
      <c r="A25" s="84" t="s">
        <v>301</v>
      </c>
      <c r="B25" s="80">
        <v>239694</v>
      </c>
      <c r="C25" s="80">
        <v>280047.25</v>
      </c>
      <c r="D25" s="80">
        <v>519741.25</v>
      </c>
      <c r="E25" s="80">
        <v>389066.02</v>
      </c>
      <c r="F25" s="80">
        <v>240345.9</v>
      </c>
      <c r="G25" s="80">
        <f t="shared" si="4"/>
        <v>130675.22999999998</v>
      </c>
    </row>
    <row r="26" spans="1:7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>
      <c r="A27" s="84" t="s">
        <v>303</v>
      </c>
      <c r="B27" s="80">
        <v>837546.5</v>
      </c>
      <c r="C27" s="80">
        <v>1176856.0999999999</v>
      </c>
      <c r="D27" s="80">
        <v>2014402.5999999999</v>
      </c>
      <c r="E27" s="80">
        <v>1602811.92</v>
      </c>
      <c r="F27" s="80">
        <v>1601013.92</v>
      </c>
      <c r="G27" s="80">
        <f t="shared" si="4"/>
        <v>411590.67999999993</v>
      </c>
    </row>
    <row r="28" spans="1:7">
      <c r="A28" s="83" t="s">
        <v>304</v>
      </c>
      <c r="B28" s="80">
        <f t="shared" ref="B28:G28" si="5">SUM(B29:B37)</f>
        <v>26573138.969999999</v>
      </c>
      <c r="C28" s="80">
        <f t="shared" si="5"/>
        <v>-5101827.8600000003</v>
      </c>
      <c r="D28" s="80">
        <f t="shared" si="5"/>
        <v>21471311.109999999</v>
      </c>
      <c r="E28" s="80">
        <f t="shared" si="5"/>
        <v>18005075.390000001</v>
      </c>
      <c r="F28" s="80">
        <f t="shared" si="5"/>
        <v>14895220.359999999</v>
      </c>
      <c r="G28" s="80">
        <f t="shared" si="5"/>
        <v>3466235.7200000011</v>
      </c>
    </row>
    <row r="29" spans="1:7">
      <c r="A29" s="84" t="s">
        <v>305</v>
      </c>
      <c r="B29" s="80">
        <v>3626470</v>
      </c>
      <c r="C29" s="80">
        <v>87184.22</v>
      </c>
      <c r="D29" s="80">
        <v>3713654.22</v>
      </c>
      <c r="E29" s="80">
        <v>2908092.92</v>
      </c>
      <c r="F29" s="80">
        <v>2810420.21</v>
      </c>
      <c r="G29" s="80">
        <f>D29-E29</f>
        <v>805561.30000000028</v>
      </c>
    </row>
    <row r="30" spans="1:7">
      <c r="A30" s="84" t="s">
        <v>306</v>
      </c>
      <c r="B30" s="80">
        <v>2013034.72</v>
      </c>
      <c r="C30" s="80">
        <v>-154421.94</v>
      </c>
      <c r="D30" s="80">
        <v>1858612.78</v>
      </c>
      <c r="E30" s="80">
        <v>1344488.12</v>
      </c>
      <c r="F30" s="80">
        <v>1344488.12</v>
      </c>
      <c r="G30" s="80">
        <f t="shared" ref="G30:G37" si="6">D30-E30</f>
        <v>514124.65999999992</v>
      </c>
    </row>
    <row r="31" spans="1:7">
      <c r="A31" s="84" t="s">
        <v>307</v>
      </c>
      <c r="B31" s="80">
        <v>758240</v>
      </c>
      <c r="C31" s="80">
        <v>-281600</v>
      </c>
      <c r="D31" s="80">
        <v>476640</v>
      </c>
      <c r="E31" s="80">
        <v>321571.45</v>
      </c>
      <c r="F31" s="80">
        <v>321571.45</v>
      </c>
      <c r="G31" s="80">
        <f t="shared" si="6"/>
        <v>155068.54999999999</v>
      </c>
    </row>
    <row r="32" spans="1:7">
      <c r="A32" s="84" t="s">
        <v>308</v>
      </c>
      <c r="B32" s="80">
        <v>1310000</v>
      </c>
      <c r="C32" s="80">
        <v>-400157</v>
      </c>
      <c r="D32" s="80">
        <v>909843</v>
      </c>
      <c r="E32" s="80">
        <v>593696.66</v>
      </c>
      <c r="F32" s="80">
        <v>593696.66</v>
      </c>
      <c r="G32" s="80">
        <f t="shared" si="6"/>
        <v>316146.33999999997</v>
      </c>
    </row>
    <row r="33" spans="1:7">
      <c r="A33" s="84" t="s">
        <v>309</v>
      </c>
      <c r="B33" s="80">
        <v>1873620.5</v>
      </c>
      <c r="C33" s="80">
        <v>-140488.43</v>
      </c>
      <c r="D33" s="80">
        <v>1733132.07</v>
      </c>
      <c r="E33" s="80">
        <v>1058025.0999999999</v>
      </c>
      <c r="F33" s="80">
        <v>632831.50000000012</v>
      </c>
      <c r="G33" s="80">
        <f t="shared" si="6"/>
        <v>675106.9700000002</v>
      </c>
    </row>
    <row r="34" spans="1:7">
      <c r="A34" s="84" t="s">
        <v>310</v>
      </c>
      <c r="B34" s="80">
        <v>1458620</v>
      </c>
      <c r="C34" s="80">
        <v>-238000</v>
      </c>
      <c r="D34" s="80">
        <v>1220620</v>
      </c>
      <c r="E34" s="80">
        <v>1196309.5899999999</v>
      </c>
      <c r="F34" s="80">
        <v>1027832.1</v>
      </c>
      <c r="G34" s="80">
        <f t="shared" si="6"/>
        <v>24310.410000000149</v>
      </c>
    </row>
    <row r="35" spans="1:7">
      <c r="A35" s="84" t="s">
        <v>311</v>
      </c>
      <c r="B35" s="80">
        <v>405261.75</v>
      </c>
      <c r="C35" s="80">
        <v>-176521.01</v>
      </c>
      <c r="D35" s="80">
        <v>228740.74</v>
      </c>
      <c r="E35" s="80">
        <v>63360.76</v>
      </c>
      <c r="F35" s="80">
        <v>63360.76</v>
      </c>
      <c r="G35" s="80">
        <f t="shared" si="6"/>
        <v>165379.97999999998</v>
      </c>
    </row>
    <row r="36" spans="1:7">
      <c r="A36" s="84" t="s">
        <v>312</v>
      </c>
      <c r="B36" s="80">
        <v>7010892</v>
      </c>
      <c r="C36" s="80">
        <v>-5675876.71</v>
      </c>
      <c r="D36" s="80">
        <v>1335015.29</v>
      </c>
      <c r="E36" s="80">
        <v>984289.66</v>
      </c>
      <c r="F36" s="80">
        <v>970539.66</v>
      </c>
      <c r="G36" s="80">
        <f t="shared" si="6"/>
        <v>350725.63</v>
      </c>
    </row>
    <row r="37" spans="1:7">
      <c r="A37" s="84" t="s">
        <v>313</v>
      </c>
      <c r="B37" s="80">
        <v>8117000</v>
      </c>
      <c r="C37" s="80">
        <v>1878053.0099999998</v>
      </c>
      <c r="D37" s="80">
        <v>9995053.0099999998</v>
      </c>
      <c r="E37" s="80">
        <v>9535241.129999999</v>
      </c>
      <c r="F37" s="80">
        <v>7130479.9000000004</v>
      </c>
      <c r="G37" s="80">
        <f t="shared" si="6"/>
        <v>459811.88000000082</v>
      </c>
    </row>
    <row r="38" spans="1:7">
      <c r="A38" s="83" t="s">
        <v>314</v>
      </c>
      <c r="B38" s="80">
        <f t="shared" ref="B38:G38" si="7">SUM(B39:B47)</f>
        <v>20041537.859999999</v>
      </c>
      <c r="C38" s="80">
        <f t="shared" si="7"/>
        <v>10383338.310000001</v>
      </c>
      <c r="D38" s="80">
        <f t="shared" si="7"/>
        <v>30424876.170000002</v>
      </c>
      <c r="E38" s="80">
        <f t="shared" si="7"/>
        <v>28957034.090000004</v>
      </c>
      <c r="F38" s="80">
        <f t="shared" si="7"/>
        <v>27818436.080000002</v>
      </c>
      <c r="G38" s="80">
        <f t="shared" si="7"/>
        <v>1467842.0799999987</v>
      </c>
    </row>
    <row r="39" spans="1:7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>
      <c r="A40" s="84" t="s">
        <v>316</v>
      </c>
      <c r="B40" s="80">
        <v>13898293.460000001</v>
      </c>
      <c r="C40" s="80">
        <v>383544.05</v>
      </c>
      <c r="D40" s="80">
        <v>14281837.510000002</v>
      </c>
      <c r="E40" s="80">
        <v>14281837.440000001</v>
      </c>
      <c r="F40" s="80">
        <v>14281837.440000001</v>
      </c>
      <c r="G40" s="80">
        <f t="shared" ref="G40:G47" si="8">D40-E40</f>
        <v>7.0000000298023224E-2</v>
      </c>
    </row>
    <row r="41" spans="1:7">
      <c r="A41" s="84" t="s">
        <v>317</v>
      </c>
      <c r="B41" s="80">
        <v>1379352</v>
      </c>
      <c r="C41" s="80">
        <v>-129205.73999999993</v>
      </c>
      <c r="D41" s="80">
        <v>1250146.26</v>
      </c>
      <c r="E41" s="80">
        <v>1132265.74</v>
      </c>
      <c r="F41" s="80">
        <v>472295.74</v>
      </c>
      <c r="G41" s="80">
        <f t="shared" si="8"/>
        <v>117880.52000000002</v>
      </c>
    </row>
    <row r="42" spans="1:7">
      <c r="A42" s="84" t="s">
        <v>318</v>
      </c>
      <c r="B42" s="80">
        <v>4763892.3999999994</v>
      </c>
      <c r="C42" s="80">
        <v>10129000</v>
      </c>
      <c r="D42" s="80">
        <v>14892892.399999999</v>
      </c>
      <c r="E42" s="80">
        <v>13542930.91</v>
      </c>
      <c r="F42" s="80">
        <v>13064302.9</v>
      </c>
      <c r="G42" s="80">
        <f t="shared" si="8"/>
        <v>1349961.4899999984</v>
      </c>
    </row>
    <row r="43" spans="1:7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>
      <c r="A46" s="84" t="s">
        <v>322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f t="shared" si="8"/>
        <v>0</v>
      </c>
    </row>
    <row r="47" spans="1:7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>
      <c r="A48" s="83" t="s">
        <v>324</v>
      </c>
      <c r="B48" s="80">
        <f t="shared" ref="B48:G48" si="9">SUM(B49:B57)</f>
        <v>6092279</v>
      </c>
      <c r="C48" s="80">
        <f t="shared" si="9"/>
        <v>-3035634</v>
      </c>
      <c r="D48" s="80">
        <f t="shared" si="9"/>
        <v>3056645</v>
      </c>
      <c r="E48" s="80">
        <f t="shared" si="9"/>
        <v>2597667.34</v>
      </c>
      <c r="F48" s="80">
        <f t="shared" si="9"/>
        <v>2597667.34</v>
      </c>
      <c r="G48" s="80">
        <f t="shared" si="9"/>
        <v>458977.66000000003</v>
      </c>
    </row>
    <row r="49" spans="1:7">
      <c r="A49" s="84" t="s">
        <v>325</v>
      </c>
      <c r="B49" s="80">
        <v>408125</v>
      </c>
      <c r="C49" s="80">
        <v>-4000</v>
      </c>
      <c r="D49" s="80">
        <v>404125</v>
      </c>
      <c r="E49" s="80">
        <v>263269.33999999997</v>
      </c>
      <c r="F49" s="80">
        <v>263269.33999999997</v>
      </c>
      <c r="G49" s="80">
        <f>D49-E49</f>
        <v>140855.66000000003</v>
      </c>
    </row>
    <row r="50" spans="1:7">
      <c r="A50" s="84" t="s">
        <v>326</v>
      </c>
      <c r="B50" s="80">
        <v>10000</v>
      </c>
      <c r="C50" s="80">
        <v>333000</v>
      </c>
      <c r="D50" s="80">
        <v>343000</v>
      </c>
      <c r="E50" s="80">
        <v>329800</v>
      </c>
      <c r="F50" s="80">
        <v>329800</v>
      </c>
      <c r="G50" s="80">
        <f t="shared" ref="G50:G57" si="10">D50-E50</f>
        <v>13200</v>
      </c>
    </row>
    <row r="51" spans="1:7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>
      <c r="A52" s="84" t="s">
        <v>328</v>
      </c>
      <c r="B52" s="80">
        <v>5360000</v>
      </c>
      <c r="C52" s="80">
        <v>-3539599</v>
      </c>
      <c r="D52" s="80">
        <v>1820401</v>
      </c>
      <c r="E52" s="80">
        <v>1768742</v>
      </c>
      <c r="F52" s="80">
        <v>1768742</v>
      </c>
      <c r="G52" s="80">
        <f t="shared" si="10"/>
        <v>51659</v>
      </c>
    </row>
    <row r="53" spans="1:7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>
      <c r="A54" s="84" t="s">
        <v>330</v>
      </c>
      <c r="B54" s="80">
        <v>114598</v>
      </c>
      <c r="C54" s="80">
        <v>312965</v>
      </c>
      <c r="D54" s="80">
        <v>427563</v>
      </c>
      <c r="E54" s="80">
        <v>225860</v>
      </c>
      <c r="F54" s="80">
        <v>225860</v>
      </c>
      <c r="G54" s="80">
        <f t="shared" si="10"/>
        <v>201703</v>
      </c>
    </row>
    <row r="55" spans="1:7">
      <c r="A55" s="84" t="s">
        <v>331</v>
      </c>
      <c r="B55" s="80">
        <v>20700</v>
      </c>
      <c r="C55" s="80">
        <v>-10000</v>
      </c>
      <c r="D55" s="80">
        <v>10700</v>
      </c>
      <c r="E55" s="80">
        <v>8000</v>
      </c>
      <c r="F55" s="80">
        <v>8000</v>
      </c>
      <c r="G55" s="80">
        <f t="shared" si="10"/>
        <v>2700</v>
      </c>
    </row>
    <row r="56" spans="1:7">
      <c r="A56" s="84" t="s">
        <v>332</v>
      </c>
      <c r="B56" s="80">
        <v>58856</v>
      </c>
      <c r="C56" s="80">
        <v>-58000</v>
      </c>
      <c r="D56" s="80">
        <v>856</v>
      </c>
      <c r="E56" s="80">
        <v>0</v>
      </c>
      <c r="F56" s="80">
        <v>0</v>
      </c>
      <c r="G56" s="80">
        <f t="shared" si="10"/>
        <v>856</v>
      </c>
    </row>
    <row r="57" spans="1:7">
      <c r="A57" s="84" t="s">
        <v>333</v>
      </c>
      <c r="B57" s="80">
        <v>120000</v>
      </c>
      <c r="C57" s="80">
        <v>-70000</v>
      </c>
      <c r="D57" s="80">
        <v>50000</v>
      </c>
      <c r="E57" s="80">
        <v>1996</v>
      </c>
      <c r="F57" s="80">
        <v>1996</v>
      </c>
      <c r="G57" s="80">
        <f t="shared" si="10"/>
        <v>48004</v>
      </c>
    </row>
    <row r="58" spans="1:7">
      <c r="A58" s="83" t="s">
        <v>334</v>
      </c>
      <c r="B58" s="80">
        <f t="shared" ref="B58:G58" si="11">SUM(B59:B61)</f>
        <v>6670000</v>
      </c>
      <c r="C58" s="80">
        <f t="shared" si="11"/>
        <v>8456456.9800000004</v>
      </c>
      <c r="D58" s="80">
        <f t="shared" si="11"/>
        <v>15126456.98</v>
      </c>
      <c r="E58" s="80">
        <f t="shared" si="11"/>
        <v>10220681.98</v>
      </c>
      <c r="F58" s="80">
        <f t="shared" si="11"/>
        <v>9796190.4900000002</v>
      </c>
      <c r="G58" s="80">
        <f t="shared" si="11"/>
        <v>4905775.0000000009</v>
      </c>
    </row>
    <row r="59" spans="1:7">
      <c r="A59" s="84" t="s">
        <v>335</v>
      </c>
      <c r="B59" s="80">
        <v>5500000</v>
      </c>
      <c r="C59" s="80">
        <v>9462406.2800000012</v>
      </c>
      <c r="D59" s="80">
        <v>14962406.280000001</v>
      </c>
      <c r="E59" s="80">
        <v>10040649.98</v>
      </c>
      <c r="F59" s="80">
        <v>9616158.4900000002</v>
      </c>
      <c r="G59" s="80">
        <f>D59-E59</f>
        <v>4921756.3000000007</v>
      </c>
    </row>
    <row r="60" spans="1:7">
      <c r="A60" s="84" t="s">
        <v>336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f>D60-E60</f>
        <v>0</v>
      </c>
    </row>
    <row r="61" spans="1:7">
      <c r="A61" s="84" t="s">
        <v>337</v>
      </c>
      <c r="B61" s="80">
        <v>1170000</v>
      </c>
      <c r="C61" s="80">
        <v>-1005949.3</v>
      </c>
      <c r="D61" s="80">
        <v>164050.69999999995</v>
      </c>
      <c r="E61" s="80">
        <v>180032</v>
      </c>
      <c r="F61" s="80">
        <v>180032</v>
      </c>
      <c r="G61" s="80">
        <f>D61-E61</f>
        <v>-15981.300000000047</v>
      </c>
    </row>
    <row r="62" spans="1:7">
      <c r="A62" s="83" t="s">
        <v>338</v>
      </c>
      <c r="B62" s="80">
        <f t="shared" ref="B62:G62" si="12">SUM(B63:B67,B69:B70)</f>
        <v>0</v>
      </c>
      <c r="C62" s="80">
        <f t="shared" si="12"/>
        <v>0</v>
      </c>
      <c r="D62" s="80">
        <f t="shared" si="12"/>
        <v>0</v>
      </c>
      <c r="E62" s="80">
        <f t="shared" si="12"/>
        <v>0</v>
      </c>
      <c r="F62" s="80">
        <f t="shared" si="12"/>
        <v>0</v>
      </c>
      <c r="G62" s="80">
        <f t="shared" si="12"/>
        <v>0</v>
      </c>
    </row>
    <row r="63" spans="1:7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3">D64-E64</f>
        <v>0</v>
      </c>
    </row>
    <row r="65" spans="1:7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3"/>
        <v>0</v>
      </c>
    </row>
    <row r="66" spans="1:7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3"/>
        <v>0</v>
      </c>
    </row>
    <row r="67" spans="1:7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3"/>
        <v>0</v>
      </c>
    </row>
    <row r="68" spans="1:7">
      <c r="A68" s="84" t="s">
        <v>3290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3"/>
        <v>0</v>
      </c>
    </row>
    <row r="69" spans="1:7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3"/>
        <v>0</v>
      </c>
    </row>
    <row r="70" spans="1:7">
      <c r="A70" s="84" t="s">
        <v>346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f t="shared" si="13"/>
        <v>0</v>
      </c>
    </row>
    <row r="71" spans="1:7">
      <c r="A71" s="83" t="s">
        <v>347</v>
      </c>
      <c r="B71" s="80">
        <f t="shared" ref="B71:G71" si="14">SUM(B72:B74)</f>
        <v>350000</v>
      </c>
      <c r="C71" s="80">
        <f t="shared" si="14"/>
        <v>-150000</v>
      </c>
      <c r="D71" s="80">
        <f t="shared" si="14"/>
        <v>200000</v>
      </c>
      <c r="E71" s="80">
        <f t="shared" si="14"/>
        <v>200000</v>
      </c>
      <c r="F71" s="80">
        <f t="shared" si="14"/>
        <v>200000</v>
      </c>
      <c r="G71" s="80">
        <f t="shared" si="14"/>
        <v>0</v>
      </c>
    </row>
    <row r="72" spans="1:7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>D73-E73</f>
        <v>0</v>
      </c>
    </row>
    <row r="74" spans="1:7">
      <c r="A74" s="84" t="s">
        <v>350</v>
      </c>
      <c r="B74" s="80">
        <v>350000</v>
      </c>
      <c r="C74" s="80">
        <v>-150000</v>
      </c>
      <c r="D74" s="80">
        <v>200000</v>
      </c>
      <c r="E74" s="80">
        <v>200000</v>
      </c>
      <c r="F74" s="80">
        <v>200000</v>
      </c>
      <c r="G74" s="80">
        <f>D74-E74</f>
        <v>0</v>
      </c>
    </row>
    <row r="75" spans="1:7">
      <c r="A75" s="83" t="s">
        <v>351</v>
      </c>
      <c r="B75" s="80">
        <f t="shared" ref="B75:G75" si="15">SUM(B76:B82)</f>
        <v>875757</v>
      </c>
      <c r="C75" s="80">
        <f t="shared" si="15"/>
        <v>-500757</v>
      </c>
      <c r="D75" s="80">
        <f t="shared" si="15"/>
        <v>375000</v>
      </c>
      <c r="E75" s="80">
        <f t="shared" si="15"/>
        <v>372323.4</v>
      </c>
      <c r="F75" s="80">
        <f t="shared" si="15"/>
        <v>372323.4</v>
      </c>
      <c r="G75" s="80">
        <f t="shared" si="15"/>
        <v>2676.5999999999767</v>
      </c>
    </row>
    <row r="76" spans="1:7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6">D77-E77</f>
        <v>0</v>
      </c>
    </row>
    <row r="78" spans="1:7">
      <c r="A78" s="84" t="s">
        <v>354</v>
      </c>
      <c r="B78" s="80">
        <v>100000</v>
      </c>
      <c r="C78" s="80">
        <v>-100000</v>
      </c>
      <c r="D78" s="80">
        <v>0</v>
      </c>
      <c r="E78" s="80">
        <v>0</v>
      </c>
      <c r="F78" s="80">
        <v>0</v>
      </c>
      <c r="G78" s="80">
        <f t="shared" si="16"/>
        <v>0</v>
      </c>
    </row>
    <row r="79" spans="1:7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6"/>
        <v>0</v>
      </c>
    </row>
    <row r="80" spans="1:7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6"/>
        <v>0</v>
      </c>
    </row>
    <row r="81" spans="1:7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6"/>
        <v>0</v>
      </c>
    </row>
    <row r="82" spans="1:7">
      <c r="A82" s="84" t="s">
        <v>358</v>
      </c>
      <c r="B82" s="80">
        <v>775757</v>
      </c>
      <c r="C82" s="80">
        <v>-400757</v>
      </c>
      <c r="D82" s="80">
        <v>375000</v>
      </c>
      <c r="E82" s="80">
        <v>372323.4</v>
      </c>
      <c r="F82" s="80">
        <v>372323.4</v>
      </c>
      <c r="G82" s="80">
        <f t="shared" si="16"/>
        <v>2676.5999999999767</v>
      </c>
    </row>
    <row r="83" spans="1:7">
      <c r="A83" s="85"/>
      <c r="B83" s="81"/>
      <c r="C83" s="81"/>
      <c r="D83" s="81"/>
      <c r="E83" s="81"/>
      <c r="F83" s="81"/>
      <c r="G83" s="81"/>
    </row>
    <row r="84" spans="1:7">
      <c r="A84" s="86" t="s">
        <v>359</v>
      </c>
      <c r="B84" s="79">
        <f t="shared" ref="B84:G84" si="17">SUM(B85,B93,B103,B113,B123,B133,B137,B146,B150)</f>
        <v>265269836.14000002</v>
      </c>
      <c r="C84" s="79">
        <f t="shared" si="17"/>
        <v>63336437.30999998</v>
      </c>
      <c r="D84" s="79">
        <f t="shared" si="17"/>
        <v>328606273.44999993</v>
      </c>
      <c r="E84" s="79">
        <f t="shared" si="17"/>
        <v>148144733.48999998</v>
      </c>
      <c r="F84" s="79">
        <f t="shared" si="17"/>
        <v>147664422.65000001</v>
      </c>
      <c r="G84" s="79">
        <f t="shared" si="17"/>
        <v>180461539.95999998</v>
      </c>
    </row>
    <row r="85" spans="1:7">
      <c r="A85" s="83" t="s">
        <v>286</v>
      </c>
      <c r="B85" s="80">
        <f t="shared" ref="B85:G85" si="18">SUM(B86:B92)</f>
        <v>47153260.600000001</v>
      </c>
      <c r="C85" s="80">
        <f t="shared" si="18"/>
        <v>-8305321.5100000007</v>
      </c>
      <c r="D85" s="80">
        <f t="shared" si="18"/>
        <v>38847939.090000004</v>
      </c>
      <c r="E85" s="80">
        <f t="shared" si="18"/>
        <v>22668898.379999999</v>
      </c>
      <c r="F85" s="80">
        <f t="shared" si="18"/>
        <v>22668898.379999999</v>
      </c>
      <c r="G85" s="80">
        <f t="shared" si="18"/>
        <v>16179040.710000006</v>
      </c>
    </row>
    <row r="86" spans="1:7">
      <c r="A86" s="84" t="s">
        <v>287</v>
      </c>
      <c r="B86" s="80">
        <v>42720847.230000004</v>
      </c>
      <c r="C86" s="80">
        <v>-12406622.76</v>
      </c>
      <c r="D86" s="80">
        <v>30314224.470000006</v>
      </c>
      <c r="E86" s="80">
        <v>14517753.529999999</v>
      </c>
      <c r="F86" s="80">
        <v>14517753.529999999</v>
      </c>
      <c r="G86" s="80">
        <f>D86-E86</f>
        <v>15796470.940000007</v>
      </c>
    </row>
    <row r="87" spans="1:7">
      <c r="A87" s="84" t="s">
        <v>288</v>
      </c>
      <c r="B87" s="80">
        <v>390688.79000000004</v>
      </c>
      <c r="C87" s="80">
        <v>1341437.3500000001</v>
      </c>
      <c r="D87" s="80">
        <v>1732126.1400000001</v>
      </c>
      <c r="E87" s="80">
        <v>1384880.9899999998</v>
      </c>
      <c r="F87" s="80">
        <v>1384880.99</v>
      </c>
      <c r="G87" s="80">
        <f t="shared" ref="G87:G92" si="19">D87-E87</f>
        <v>347245.15000000037</v>
      </c>
    </row>
    <row r="88" spans="1:7">
      <c r="A88" s="84" t="s">
        <v>289</v>
      </c>
      <c r="B88" s="80">
        <v>1246399.96</v>
      </c>
      <c r="C88" s="80">
        <v>-474292.55000000005</v>
      </c>
      <c r="D88" s="80">
        <v>772107.40999999992</v>
      </c>
      <c r="E88" s="80">
        <v>772107.41</v>
      </c>
      <c r="F88" s="80">
        <v>772107.41</v>
      </c>
      <c r="G88" s="80">
        <f t="shared" si="19"/>
        <v>0</v>
      </c>
    </row>
    <row r="89" spans="1:7">
      <c r="A89" s="84" t="s">
        <v>290</v>
      </c>
      <c r="B89" s="80">
        <v>2760000</v>
      </c>
      <c r="C89" s="80">
        <v>3234156.45</v>
      </c>
      <c r="D89" s="80">
        <v>5994156.4500000002</v>
      </c>
      <c r="E89" s="80">
        <v>5994156.4499999993</v>
      </c>
      <c r="F89" s="80">
        <v>5994156.4500000002</v>
      </c>
      <c r="G89" s="80">
        <f t="shared" si="19"/>
        <v>0</v>
      </c>
    </row>
    <row r="90" spans="1:7">
      <c r="A90" s="84" t="s">
        <v>291</v>
      </c>
      <c r="B90" s="80">
        <v>35324.620000000003</v>
      </c>
      <c r="C90" s="80">
        <v>0</v>
      </c>
      <c r="D90" s="80">
        <v>35324.620000000003</v>
      </c>
      <c r="E90" s="80">
        <v>0</v>
      </c>
      <c r="F90" s="80">
        <v>0</v>
      </c>
      <c r="G90" s="80">
        <f t="shared" si="19"/>
        <v>35324.620000000003</v>
      </c>
    </row>
    <row r="91" spans="1:7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19"/>
        <v>0</v>
      </c>
    </row>
    <row r="92" spans="1:7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19"/>
        <v>0</v>
      </c>
    </row>
    <row r="93" spans="1:7">
      <c r="A93" s="83" t="s">
        <v>294</v>
      </c>
      <c r="B93" s="80">
        <f t="shared" ref="B93:G93" si="20">SUM(B94:B102)</f>
        <v>4340024.91</v>
      </c>
      <c r="C93" s="80">
        <f t="shared" si="20"/>
        <v>2504472.5299999998</v>
      </c>
      <c r="D93" s="80">
        <f t="shared" si="20"/>
        <v>6844497.4400000004</v>
      </c>
      <c r="E93" s="80">
        <f t="shared" si="20"/>
        <v>5860054.9500000002</v>
      </c>
      <c r="F93" s="80">
        <f t="shared" si="20"/>
        <v>5493489.1299999999</v>
      </c>
      <c r="G93" s="80">
        <f t="shared" si="20"/>
        <v>984442.49</v>
      </c>
    </row>
    <row r="94" spans="1:7">
      <c r="A94" s="84" t="s">
        <v>295</v>
      </c>
      <c r="B94" s="80">
        <v>260000</v>
      </c>
      <c r="C94" s="80">
        <v>-69604.099999999977</v>
      </c>
      <c r="D94" s="80">
        <v>190395.90000000002</v>
      </c>
      <c r="E94" s="80">
        <v>189604.7</v>
      </c>
      <c r="F94" s="80">
        <v>189604.7</v>
      </c>
      <c r="G94" s="80">
        <f>D94-E94</f>
        <v>791.20000000001164</v>
      </c>
    </row>
    <row r="95" spans="1:7">
      <c r="A95" s="84" t="s">
        <v>296</v>
      </c>
      <c r="B95" s="80">
        <v>25000</v>
      </c>
      <c r="C95" s="80">
        <v>-20000.8</v>
      </c>
      <c r="D95" s="80">
        <v>4999.2000000000007</v>
      </c>
      <c r="E95" s="80">
        <v>4999.2</v>
      </c>
      <c r="F95" s="80">
        <v>4999.2</v>
      </c>
      <c r="G95" s="80">
        <f t="shared" ref="G95:G102" si="21">D95-E95</f>
        <v>0</v>
      </c>
    </row>
    <row r="96" spans="1:7">
      <c r="A96" s="84" t="s">
        <v>297</v>
      </c>
      <c r="B96" s="80">
        <v>0</v>
      </c>
      <c r="C96" s="80">
        <v>166666.66</v>
      </c>
      <c r="D96" s="80">
        <v>166666.66</v>
      </c>
      <c r="E96" s="80">
        <v>164760.25</v>
      </c>
      <c r="F96" s="80">
        <v>164760.25</v>
      </c>
      <c r="G96" s="80">
        <f t="shared" si="21"/>
        <v>1906.4100000000035</v>
      </c>
    </row>
    <row r="97" spans="1:7">
      <c r="A97" s="84" t="s">
        <v>298</v>
      </c>
      <c r="B97" s="80">
        <v>100000</v>
      </c>
      <c r="C97" s="80">
        <v>164176.58999999997</v>
      </c>
      <c r="D97" s="80">
        <v>264176.58999999997</v>
      </c>
      <c r="E97" s="80">
        <v>0</v>
      </c>
      <c r="F97" s="80">
        <v>0</v>
      </c>
      <c r="G97" s="80">
        <f t="shared" si="21"/>
        <v>264176.58999999997</v>
      </c>
    </row>
    <row r="98" spans="1:7">
      <c r="A98" s="42" t="s">
        <v>299</v>
      </c>
      <c r="B98" s="80">
        <v>100000</v>
      </c>
      <c r="C98" s="80">
        <v>-100000</v>
      </c>
      <c r="D98" s="80">
        <v>0</v>
      </c>
      <c r="E98" s="80">
        <v>0</v>
      </c>
      <c r="F98" s="80">
        <v>0</v>
      </c>
      <c r="G98" s="80">
        <f t="shared" si="21"/>
        <v>0</v>
      </c>
    </row>
    <row r="99" spans="1:7">
      <c r="A99" s="84" t="s">
        <v>300</v>
      </c>
      <c r="B99" s="80">
        <v>3357466.26</v>
      </c>
      <c r="C99" s="80">
        <v>-306205.5</v>
      </c>
      <c r="D99" s="80">
        <v>3051260.76</v>
      </c>
      <c r="E99" s="80">
        <v>2777925.2399999998</v>
      </c>
      <c r="F99" s="80">
        <v>2777925.2399999998</v>
      </c>
      <c r="G99" s="80">
        <f t="shared" si="21"/>
        <v>273335.52</v>
      </c>
    </row>
    <row r="100" spans="1:7">
      <c r="A100" s="84" t="s">
        <v>301</v>
      </c>
      <c r="B100" s="80">
        <v>106338.81</v>
      </c>
      <c r="C100" s="80">
        <v>1666257.1900000002</v>
      </c>
      <c r="D100" s="80">
        <v>1772596.0000000002</v>
      </c>
      <c r="E100" s="80">
        <v>2137071.8200000003</v>
      </c>
      <c r="F100" s="80">
        <v>1770506</v>
      </c>
      <c r="G100" s="80">
        <f t="shared" si="21"/>
        <v>-364475.82000000007</v>
      </c>
    </row>
    <row r="101" spans="1:7">
      <c r="A101" s="84" t="s">
        <v>302</v>
      </c>
      <c r="B101" s="80">
        <v>0</v>
      </c>
      <c r="C101" s="80">
        <v>911109.11</v>
      </c>
      <c r="D101" s="80">
        <v>911109.11</v>
      </c>
      <c r="E101" s="80">
        <v>218889.11</v>
      </c>
      <c r="F101" s="80">
        <v>218889.11</v>
      </c>
      <c r="G101" s="80">
        <f t="shared" si="21"/>
        <v>692220</v>
      </c>
    </row>
    <row r="102" spans="1:7">
      <c r="A102" s="84" t="s">
        <v>303</v>
      </c>
      <c r="B102" s="80">
        <v>391219.84</v>
      </c>
      <c r="C102" s="80">
        <v>92073.380000000019</v>
      </c>
      <c r="D102" s="80">
        <v>483293.22000000003</v>
      </c>
      <c r="E102" s="80">
        <v>366804.63</v>
      </c>
      <c r="F102" s="80">
        <v>366804.63</v>
      </c>
      <c r="G102" s="80">
        <f t="shared" si="21"/>
        <v>116488.59000000003</v>
      </c>
    </row>
    <row r="103" spans="1:7">
      <c r="A103" s="83" t="s">
        <v>304</v>
      </c>
      <c r="B103" s="80">
        <f t="shared" ref="B103:G103" si="22">SUM(B104:B112)</f>
        <v>49750413.909999996</v>
      </c>
      <c r="C103" s="80">
        <f t="shared" si="22"/>
        <v>3925057.03</v>
      </c>
      <c r="D103" s="80">
        <f t="shared" si="22"/>
        <v>53675470.939999998</v>
      </c>
      <c r="E103" s="80">
        <f t="shared" si="22"/>
        <v>52965354.390000001</v>
      </c>
      <c r="F103" s="80">
        <f t="shared" si="22"/>
        <v>52965354.390000001</v>
      </c>
      <c r="G103" s="80">
        <f t="shared" si="22"/>
        <v>710116.55000000284</v>
      </c>
    </row>
    <row r="104" spans="1:7">
      <c r="A104" s="84" t="s">
        <v>305</v>
      </c>
      <c r="B104" s="80">
        <v>48850000</v>
      </c>
      <c r="C104" s="80">
        <v>886094.25</v>
      </c>
      <c r="D104" s="80">
        <v>49736094.25</v>
      </c>
      <c r="E104" s="80">
        <v>49474622.299999997</v>
      </c>
      <c r="F104" s="80">
        <v>49474622.299999997</v>
      </c>
      <c r="G104" s="80">
        <f>D104-E104</f>
        <v>261471.95000000298</v>
      </c>
    </row>
    <row r="105" spans="1:7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3">D105-E105</f>
        <v>0</v>
      </c>
    </row>
    <row r="106" spans="1:7">
      <c r="A106" s="84" t="s">
        <v>307</v>
      </c>
      <c r="B106" s="80">
        <v>35000</v>
      </c>
      <c r="C106" s="80">
        <v>2921485.98</v>
      </c>
      <c r="D106" s="80">
        <v>2956485.98</v>
      </c>
      <c r="E106" s="80">
        <v>2702413.99</v>
      </c>
      <c r="F106" s="80">
        <v>2702413.99</v>
      </c>
      <c r="G106" s="80">
        <f t="shared" si="23"/>
        <v>254071.98999999976</v>
      </c>
    </row>
    <row r="107" spans="1:7">
      <c r="A107" s="84" t="s">
        <v>308</v>
      </c>
      <c r="B107" s="80">
        <v>545000</v>
      </c>
      <c r="C107" s="80">
        <v>-29251.26999999999</v>
      </c>
      <c r="D107" s="80">
        <v>515748.73</v>
      </c>
      <c r="E107" s="80">
        <v>491009.91</v>
      </c>
      <c r="F107" s="80">
        <v>491009.91</v>
      </c>
      <c r="G107" s="80">
        <f t="shared" si="23"/>
        <v>24738.820000000007</v>
      </c>
    </row>
    <row r="108" spans="1:7">
      <c r="A108" s="84" t="s">
        <v>309</v>
      </c>
      <c r="B108" s="80">
        <v>294413.90999999997</v>
      </c>
      <c r="C108" s="80">
        <v>165675.69</v>
      </c>
      <c r="D108" s="80">
        <v>460089.59999999998</v>
      </c>
      <c r="E108" s="80">
        <v>290255.81</v>
      </c>
      <c r="F108" s="80">
        <v>290255.81</v>
      </c>
      <c r="G108" s="80">
        <f t="shared" si="23"/>
        <v>169833.78999999998</v>
      </c>
    </row>
    <row r="109" spans="1:7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3"/>
        <v>0</v>
      </c>
    </row>
    <row r="110" spans="1:7">
      <c r="A110" s="84" t="s">
        <v>311</v>
      </c>
      <c r="B110" s="80">
        <v>26000</v>
      </c>
      <c r="C110" s="80">
        <v>-18947.620000000003</v>
      </c>
      <c r="D110" s="80">
        <v>7052.3799999999974</v>
      </c>
      <c r="E110" s="80">
        <v>7052.38</v>
      </c>
      <c r="F110" s="80">
        <v>7052.38</v>
      </c>
      <c r="G110" s="80">
        <f t="shared" si="23"/>
        <v>0</v>
      </c>
    </row>
    <row r="111" spans="1:7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3"/>
        <v>0</v>
      </c>
    </row>
    <row r="112" spans="1:7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3"/>
        <v>0</v>
      </c>
    </row>
    <row r="113" spans="1:7">
      <c r="A113" s="83" t="s">
        <v>314</v>
      </c>
      <c r="B113" s="80">
        <f t="shared" ref="B113:G113" si="24">SUM(B114:B122)</f>
        <v>0</v>
      </c>
      <c r="C113" s="80">
        <f t="shared" si="24"/>
        <v>9124020.1999999806</v>
      </c>
      <c r="D113" s="80">
        <f t="shared" si="24"/>
        <v>9124020.1999999806</v>
      </c>
      <c r="E113" s="80">
        <f t="shared" si="24"/>
        <v>6826180.359999992</v>
      </c>
      <c r="F113" s="80">
        <f t="shared" si="24"/>
        <v>6826180.359999992</v>
      </c>
      <c r="G113" s="80">
        <f t="shared" si="24"/>
        <v>2297839.8399999887</v>
      </c>
    </row>
    <row r="114" spans="1:7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5">D115-E115</f>
        <v>0</v>
      </c>
    </row>
    <row r="116" spans="1:7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5"/>
        <v>0</v>
      </c>
    </row>
    <row r="117" spans="1:7">
      <c r="A117" s="84" t="s">
        <v>318</v>
      </c>
      <c r="B117" s="80">
        <v>0</v>
      </c>
      <c r="C117" s="80">
        <v>9124020.1999999806</v>
      </c>
      <c r="D117" s="80">
        <v>9124020.1999999806</v>
      </c>
      <c r="E117" s="80">
        <v>6826180.359999992</v>
      </c>
      <c r="F117" s="80">
        <v>6826180.359999992</v>
      </c>
      <c r="G117" s="80">
        <f t="shared" si="25"/>
        <v>2297839.8399999887</v>
      </c>
    </row>
    <row r="118" spans="1:7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5"/>
        <v>0</v>
      </c>
    </row>
    <row r="119" spans="1:7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5"/>
        <v>0</v>
      </c>
    </row>
    <row r="120" spans="1:7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5"/>
        <v>0</v>
      </c>
    </row>
    <row r="121" spans="1:7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5"/>
        <v>0</v>
      </c>
    </row>
    <row r="122" spans="1:7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5"/>
        <v>0</v>
      </c>
    </row>
    <row r="123" spans="1:7">
      <c r="A123" s="83" t="s">
        <v>324</v>
      </c>
      <c r="B123" s="80">
        <f t="shared" ref="B123:G123" si="26">SUM(B124:B132)</f>
        <v>115000.01000000001</v>
      </c>
      <c r="C123" s="80">
        <f t="shared" si="26"/>
        <v>20599773.809999999</v>
      </c>
      <c r="D123" s="80">
        <f t="shared" si="26"/>
        <v>20714773.82</v>
      </c>
      <c r="E123" s="80">
        <f t="shared" si="26"/>
        <v>10876036.280000001</v>
      </c>
      <c r="F123" s="80">
        <f t="shared" si="26"/>
        <v>10876036.280000001</v>
      </c>
      <c r="G123" s="80">
        <f t="shared" si="26"/>
        <v>9838737.5399999991</v>
      </c>
    </row>
    <row r="124" spans="1:7">
      <c r="A124" s="84" t="s">
        <v>325</v>
      </c>
      <c r="B124" s="80">
        <v>0</v>
      </c>
      <c r="C124" s="80">
        <v>1643794.98</v>
      </c>
      <c r="D124" s="80">
        <v>1643794.98</v>
      </c>
      <c r="E124" s="80">
        <v>287019.78000000003</v>
      </c>
      <c r="F124" s="80">
        <v>287019.78000000003</v>
      </c>
      <c r="G124" s="80">
        <f>D124-E124</f>
        <v>1356775.2</v>
      </c>
    </row>
    <row r="125" spans="1:7">
      <c r="A125" s="84" t="s">
        <v>326</v>
      </c>
      <c r="B125" s="80">
        <v>35000.01</v>
      </c>
      <c r="C125" s="80">
        <v>1906665</v>
      </c>
      <c r="D125" s="80">
        <v>1941665.01</v>
      </c>
      <c r="E125" s="80">
        <v>1887987</v>
      </c>
      <c r="F125" s="80">
        <v>1887987</v>
      </c>
      <c r="G125" s="80">
        <f t="shared" ref="G125:G132" si="27">D125-E125</f>
        <v>53678.010000000009</v>
      </c>
    </row>
    <row r="126" spans="1:7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7"/>
        <v>0</v>
      </c>
    </row>
    <row r="127" spans="1:7">
      <c r="A127" s="84" t="s">
        <v>328</v>
      </c>
      <c r="B127" s="80">
        <v>0</v>
      </c>
      <c r="C127" s="80">
        <v>5039000</v>
      </c>
      <c r="D127" s="80">
        <v>5039000</v>
      </c>
      <c r="E127" s="80">
        <v>5006200</v>
      </c>
      <c r="F127" s="80">
        <v>5006200</v>
      </c>
      <c r="G127" s="80">
        <f t="shared" si="27"/>
        <v>32800</v>
      </c>
    </row>
    <row r="128" spans="1:7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7"/>
        <v>0</v>
      </c>
    </row>
    <row r="129" spans="1:7">
      <c r="A129" s="84" t="s">
        <v>330</v>
      </c>
      <c r="B129" s="80">
        <v>80000</v>
      </c>
      <c r="C129" s="80">
        <v>12010313.829999998</v>
      </c>
      <c r="D129" s="80">
        <v>12090313.829999998</v>
      </c>
      <c r="E129" s="80">
        <v>3694829.5</v>
      </c>
      <c r="F129" s="80">
        <v>3694829.5</v>
      </c>
      <c r="G129" s="80">
        <f t="shared" si="27"/>
        <v>8395484.3299999982</v>
      </c>
    </row>
    <row r="130" spans="1:7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7"/>
        <v>0</v>
      </c>
    </row>
    <row r="131" spans="1:7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7"/>
        <v>0</v>
      </c>
    </row>
    <row r="132" spans="1:7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7"/>
        <v>0</v>
      </c>
    </row>
    <row r="133" spans="1:7">
      <c r="A133" s="83" t="s">
        <v>334</v>
      </c>
      <c r="B133" s="80">
        <f t="shared" ref="B133:G133" si="28">SUM(B134:B136)</f>
        <v>160753336.71000001</v>
      </c>
      <c r="C133" s="80">
        <f t="shared" si="28"/>
        <v>35421034.229999997</v>
      </c>
      <c r="D133" s="80">
        <f t="shared" si="28"/>
        <v>196174370.94</v>
      </c>
      <c r="E133" s="80">
        <f t="shared" si="28"/>
        <v>45722947.209999993</v>
      </c>
      <c r="F133" s="80">
        <f t="shared" si="28"/>
        <v>45609263.089999996</v>
      </c>
      <c r="G133" s="80">
        <f t="shared" si="28"/>
        <v>150451423.72999999</v>
      </c>
    </row>
    <row r="134" spans="1:7">
      <c r="A134" s="84" t="s">
        <v>335</v>
      </c>
      <c r="B134" s="80">
        <v>160744702.19</v>
      </c>
      <c r="C134" s="80">
        <v>35047082.189999998</v>
      </c>
      <c r="D134" s="80">
        <v>195791784.38</v>
      </c>
      <c r="E134" s="80">
        <v>45369979.849999994</v>
      </c>
      <c r="F134" s="80">
        <v>45256295.729999997</v>
      </c>
      <c r="G134" s="80">
        <f>D134-E134</f>
        <v>150421804.53</v>
      </c>
    </row>
    <row r="135" spans="1:7">
      <c r="A135" s="84" t="s">
        <v>336</v>
      </c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f>D135-E135</f>
        <v>0</v>
      </c>
    </row>
    <row r="136" spans="1:7">
      <c r="A136" s="84" t="s">
        <v>337</v>
      </c>
      <c r="B136" s="80">
        <v>8634.52</v>
      </c>
      <c r="C136" s="80">
        <v>373952.04</v>
      </c>
      <c r="D136" s="80">
        <v>382586.56</v>
      </c>
      <c r="E136" s="80">
        <v>352967.36</v>
      </c>
      <c r="F136" s="80">
        <v>352967.36</v>
      </c>
      <c r="G136" s="80">
        <f>D136-E136</f>
        <v>29619.200000000012</v>
      </c>
    </row>
    <row r="137" spans="1:7">
      <c r="A137" s="83" t="s">
        <v>338</v>
      </c>
      <c r="B137" s="80">
        <f t="shared" ref="B137:G137" si="29">SUM(B138:B142,B144:B145)</f>
        <v>0</v>
      </c>
      <c r="C137" s="80">
        <f t="shared" si="29"/>
        <v>0</v>
      </c>
      <c r="D137" s="80">
        <f t="shared" si="29"/>
        <v>0</v>
      </c>
      <c r="E137" s="80">
        <f t="shared" si="29"/>
        <v>0</v>
      </c>
      <c r="F137" s="80">
        <f t="shared" si="29"/>
        <v>0</v>
      </c>
      <c r="G137" s="80">
        <f t="shared" si="29"/>
        <v>0</v>
      </c>
    </row>
    <row r="138" spans="1:7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0">D139-E139</f>
        <v>0</v>
      </c>
    </row>
    <row r="140" spans="1:7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0"/>
        <v>0</v>
      </c>
    </row>
    <row r="141" spans="1:7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0"/>
        <v>0</v>
      </c>
    </row>
    <row r="142" spans="1:7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0"/>
        <v>0</v>
      </c>
    </row>
    <row r="143" spans="1:7">
      <c r="A143" s="84" t="s">
        <v>3290</v>
      </c>
      <c r="B143" s="80">
        <v>0</v>
      </c>
      <c r="C143" s="80">
        <v>1</v>
      </c>
      <c r="D143" s="80">
        <v>3</v>
      </c>
      <c r="E143" s="80">
        <v>1</v>
      </c>
      <c r="F143" s="80">
        <v>1</v>
      </c>
      <c r="G143" s="80">
        <f t="shared" si="30"/>
        <v>2</v>
      </c>
    </row>
    <row r="144" spans="1:7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0"/>
        <v>0</v>
      </c>
    </row>
    <row r="145" spans="1:7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0"/>
        <v>0</v>
      </c>
    </row>
    <row r="146" spans="1:7">
      <c r="A146" s="83" t="s">
        <v>347</v>
      </c>
      <c r="B146" s="80">
        <f t="shared" ref="B146:G146" si="31">SUM(B147:B149)</f>
        <v>3157800</v>
      </c>
      <c r="C146" s="80">
        <f t="shared" si="31"/>
        <v>67401.020000000368</v>
      </c>
      <c r="D146" s="80">
        <f t="shared" si="31"/>
        <v>3225201.0200000005</v>
      </c>
      <c r="E146" s="80">
        <f t="shared" si="31"/>
        <v>3225261.92</v>
      </c>
      <c r="F146" s="80">
        <f t="shared" si="31"/>
        <v>3225201.0199999996</v>
      </c>
      <c r="G146" s="80">
        <f t="shared" si="31"/>
        <v>-60.899999999441206</v>
      </c>
    </row>
    <row r="147" spans="1:7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>D148-E148</f>
        <v>0</v>
      </c>
    </row>
    <row r="149" spans="1:7">
      <c r="A149" s="84" t="s">
        <v>350</v>
      </c>
      <c r="B149" s="80">
        <v>3157800</v>
      </c>
      <c r="C149" s="80">
        <v>67401.020000000368</v>
      </c>
      <c r="D149" s="80">
        <v>3225201.0200000005</v>
      </c>
      <c r="E149" s="80">
        <v>3225261.92</v>
      </c>
      <c r="F149" s="80">
        <v>3225201.0199999996</v>
      </c>
      <c r="G149" s="80">
        <f>D149-E149</f>
        <v>-60.899999999441206</v>
      </c>
    </row>
    <row r="150" spans="1:7">
      <c r="A150" s="83" t="s">
        <v>351</v>
      </c>
      <c r="B150" s="80">
        <f t="shared" ref="B150:G150" si="32">SUM(B151:B157)</f>
        <v>0</v>
      </c>
      <c r="C150" s="80">
        <f t="shared" si="32"/>
        <v>0</v>
      </c>
      <c r="D150" s="80">
        <f t="shared" si="32"/>
        <v>0</v>
      </c>
      <c r="E150" s="80">
        <f t="shared" si="32"/>
        <v>0</v>
      </c>
      <c r="F150" s="80">
        <f t="shared" si="32"/>
        <v>0</v>
      </c>
      <c r="G150" s="80">
        <f t="shared" si="32"/>
        <v>0</v>
      </c>
    </row>
    <row r="151" spans="1:7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3">D152-E152</f>
        <v>0</v>
      </c>
    </row>
    <row r="153" spans="1:7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3"/>
        <v>0</v>
      </c>
    </row>
    <row r="154" spans="1:7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3"/>
        <v>0</v>
      </c>
    </row>
    <row r="155" spans="1:7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3"/>
        <v>0</v>
      </c>
    </row>
    <row r="156" spans="1:7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3"/>
        <v>0</v>
      </c>
    </row>
    <row r="157" spans="1:7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3"/>
        <v>0</v>
      </c>
    </row>
    <row r="158" spans="1:7">
      <c r="A158" s="43"/>
      <c r="B158" s="81"/>
      <c r="C158" s="81"/>
      <c r="D158" s="81"/>
      <c r="E158" s="81"/>
      <c r="F158" s="81"/>
      <c r="G158" s="81"/>
    </row>
    <row r="159" spans="1:7">
      <c r="A159" s="44" t="s">
        <v>360</v>
      </c>
      <c r="B159" s="79">
        <f t="shared" ref="B159:G159" si="34">B9+B84</f>
        <v>459559203.23000002</v>
      </c>
      <c r="C159" s="79">
        <f t="shared" si="34"/>
        <v>75668128.889999986</v>
      </c>
      <c r="D159" s="79">
        <f t="shared" si="34"/>
        <v>535227332.12</v>
      </c>
      <c r="E159" s="79">
        <f t="shared" si="34"/>
        <v>333884360.92999995</v>
      </c>
      <c r="F159" s="79">
        <f t="shared" si="34"/>
        <v>327028562.63999999</v>
      </c>
      <c r="G159" s="79">
        <f t="shared" si="34"/>
        <v>201342971.19000003</v>
      </c>
    </row>
    <row r="160" spans="1:7">
      <c r="A160" s="65"/>
      <c r="B160" s="6"/>
      <c r="C160" s="6"/>
      <c r="D160" s="6"/>
      <c r="E160" s="6"/>
      <c r="F160" s="6"/>
      <c r="G160" s="6"/>
    </row>
    <row r="161" spans="1:1" hidden="1">
      <c r="A161" s="7"/>
    </row>
  </sheetData>
  <sheetProtection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paperSize="9" scale="4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16"/>
  <dimension ref="A1:Y150"/>
  <sheetViews>
    <sheetView topLeftCell="A112" workbookViewId="0">
      <selection activeCell="L135" sqref="L135"/>
    </sheetView>
  </sheetViews>
  <sheetFormatPr baseColWidth="10" defaultRowHeight="1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3136</v>
      </c>
      <c r="Q1" t="s">
        <v>3137</v>
      </c>
      <c r="R1" t="s">
        <v>726</v>
      </c>
      <c r="S1" t="s">
        <v>720</v>
      </c>
      <c r="T1" t="s">
        <v>3138</v>
      </c>
      <c r="U1" t="s">
        <v>3139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700</v>
      </c>
      <c r="P2" s="18">
        <f>'Formato 6 a)'!B9</f>
        <v>194289367.09000003</v>
      </c>
      <c r="Q2" s="18">
        <f>'Formato 6 a)'!C9</f>
        <v>12331691.58</v>
      </c>
      <c r="R2" s="18">
        <f>'Formato 6 a)'!D9</f>
        <v>206621058.67000005</v>
      </c>
      <c r="S2" s="18">
        <f>'Formato 6 a)'!E9</f>
        <v>185739627.44</v>
      </c>
      <c r="T2" s="18">
        <f>'Formato 6 a)'!F9</f>
        <v>179364139.99000001</v>
      </c>
      <c r="U2" s="18">
        <f>'Formato 6 a)'!G9</f>
        <v>20881431.230000049</v>
      </c>
    </row>
    <row r="3" spans="1: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3140</v>
      </c>
      <c r="P3" s="18">
        <f>'Formato 6 a)'!B10</f>
        <v>121227356.74000001</v>
      </c>
      <c r="Q3" s="18">
        <f>'Formato 6 a)'!C10</f>
        <v>1762360.7899999998</v>
      </c>
      <c r="R3" s="18">
        <f>'Formato 6 a)'!D10</f>
        <v>122989717.53000003</v>
      </c>
      <c r="S3" s="18">
        <f>'Formato 6 a)'!E10</f>
        <v>114280272.58</v>
      </c>
      <c r="T3" s="18">
        <f>'Formato 6 a)'!F10</f>
        <v>113036614.51999998</v>
      </c>
      <c r="U3" s="18">
        <f>'Formato 6 a)'!G10</f>
        <v>8709444.9500000477</v>
      </c>
      <c r="V3" s="18"/>
    </row>
    <row r="4" spans="1: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3141</v>
      </c>
      <c r="P4" s="18">
        <f>'Formato 6 a)'!B11</f>
        <v>74242589.39000003</v>
      </c>
      <c r="Q4" s="18">
        <f>'Formato 6 a)'!C11</f>
        <v>-1108800.55</v>
      </c>
      <c r="R4" s="18">
        <f>'Formato 6 a)'!D11</f>
        <v>73133788.840000033</v>
      </c>
      <c r="S4" s="18">
        <f>'Formato 6 a)'!E11</f>
        <v>67919173.999999985</v>
      </c>
      <c r="T4" s="18">
        <f>'Formato 6 a)'!F11</f>
        <v>67919173.999999985</v>
      </c>
      <c r="U4" s="18">
        <f>'Formato 6 a)'!G11</f>
        <v>5214614.8400000483</v>
      </c>
      <c r="V4" s="18"/>
    </row>
    <row r="5" spans="1: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3142</v>
      </c>
      <c r="P5" s="18">
        <f>'Formato 6 a)'!B12</f>
        <v>3315566.0999999996</v>
      </c>
      <c r="Q5" s="18">
        <f>'Formato 6 a)'!C12</f>
        <v>158672.26</v>
      </c>
      <c r="R5" s="18">
        <f>'Formato 6 a)'!D12</f>
        <v>3474238.3599999994</v>
      </c>
      <c r="S5" s="18">
        <f>'Formato 6 a)'!E12</f>
        <v>2772740.2100000014</v>
      </c>
      <c r="T5" s="18">
        <f>'Formato 6 a)'!F12</f>
        <v>2772740.2100000009</v>
      </c>
      <c r="U5" s="18">
        <f>'Formato 6 a)'!G12</f>
        <v>701498.14999999804</v>
      </c>
      <c r="V5" s="18"/>
    </row>
    <row r="6" spans="1: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3143</v>
      </c>
      <c r="P6" s="18">
        <f>'Formato 6 a)'!B13</f>
        <v>12462398.189999999</v>
      </c>
      <c r="Q6" s="18">
        <f>'Formato 6 a)'!C13</f>
        <v>-147730.09999999998</v>
      </c>
      <c r="R6" s="18">
        <f>'Formato 6 a)'!D13</f>
        <v>12314668.09</v>
      </c>
      <c r="S6" s="18">
        <f>'Formato 6 a)'!E13</f>
        <v>11370766.169999998</v>
      </c>
      <c r="T6" s="18">
        <f>'Formato 6 a)'!F13</f>
        <v>11369266.169999998</v>
      </c>
      <c r="U6" s="18">
        <f>'Formato 6 a)'!G13</f>
        <v>943901.92000000179</v>
      </c>
      <c r="V6" s="18"/>
    </row>
    <row r="7" spans="1: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3144</v>
      </c>
      <c r="P7" s="18">
        <f>'Formato 6 a)'!B14</f>
        <v>27600643.740000002</v>
      </c>
      <c r="Q7" s="18">
        <f>'Formato 6 a)'!C14</f>
        <v>582809.78</v>
      </c>
      <c r="R7" s="18">
        <f>'Formato 6 a)'!D14</f>
        <v>28183453.520000003</v>
      </c>
      <c r="S7" s="18">
        <f>'Formato 6 a)'!E14</f>
        <v>26938954.210000005</v>
      </c>
      <c r="T7" s="18">
        <f>'Formato 6 a)'!F14</f>
        <v>25748349.930000003</v>
      </c>
      <c r="U7" s="18">
        <f>'Formato 6 a)'!G14</f>
        <v>1244499.3099999987</v>
      </c>
      <c r="V7" s="18"/>
      <c r="W7" s="18"/>
      <c r="X7" s="18"/>
      <c r="Y7" s="18"/>
    </row>
    <row r="8" spans="1: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3145</v>
      </c>
      <c r="P8" s="18">
        <f>'Formato 6 a)'!B15</f>
        <v>3606159.3200000003</v>
      </c>
      <c r="Q8" s="18">
        <f>'Formato 6 a)'!C15</f>
        <v>2277409.4</v>
      </c>
      <c r="R8" s="18">
        <f>'Formato 6 a)'!D15</f>
        <v>5883568.7200000007</v>
      </c>
      <c r="S8" s="18">
        <f>'Formato 6 a)'!E15</f>
        <v>5278637.99</v>
      </c>
      <c r="T8" s="18">
        <f>'Formato 6 a)'!F15</f>
        <v>5227084.21</v>
      </c>
      <c r="U8" s="18">
        <f>'Formato 6 a)'!G15</f>
        <v>604930.73000000045</v>
      </c>
    </row>
    <row r="9" spans="1: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3147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3148</v>
      </c>
      <c r="P11" s="18">
        <f>'Formato 6 a)'!B18</f>
        <v>12459297.52</v>
      </c>
      <c r="Q11" s="18">
        <f>'Formato 6 a)'!C18</f>
        <v>517754.36</v>
      </c>
      <c r="R11" s="18">
        <f>'Formato 6 a)'!D18</f>
        <v>12977051.880000001</v>
      </c>
      <c r="S11" s="18">
        <f>'Formato 6 a)'!E18</f>
        <v>11106572.66</v>
      </c>
      <c r="T11" s="18">
        <f>'Formato 6 a)'!F18</f>
        <v>10647687.800000001</v>
      </c>
      <c r="U11" s="18">
        <f>'Formato 6 a)'!G18</f>
        <v>1870479.2200000009</v>
      </c>
    </row>
    <row r="12" spans="1: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3149</v>
      </c>
      <c r="N12" s="20"/>
      <c r="P12" s="18">
        <f>'Formato 6 a)'!B19</f>
        <v>2983446.2</v>
      </c>
      <c r="Q12" s="18">
        <f>'Formato 6 a)'!C19</f>
        <v>-180674</v>
      </c>
      <c r="R12" s="18">
        <f>'Formato 6 a)'!D19</f>
        <v>2802772.2</v>
      </c>
      <c r="S12" s="18">
        <f>'Formato 6 a)'!E19</f>
        <v>2320277.9300000002</v>
      </c>
      <c r="T12" s="18">
        <f>'Formato 6 a)'!F19</f>
        <v>2296686.0300000007</v>
      </c>
      <c r="U12" s="18">
        <f>'Formato 6 a)'!G19</f>
        <v>482494.27</v>
      </c>
    </row>
    <row r="13" spans="1: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3150</v>
      </c>
      <c r="P13" s="18">
        <f>'Formato 6 a)'!B20</f>
        <v>364308.38</v>
      </c>
      <c r="Q13" s="18">
        <f>'Formato 6 a)'!C20</f>
        <v>-91647.11</v>
      </c>
      <c r="R13" s="18">
        <f>'Formato 6 a)'!D20</f>
        <v>272661.27</v>
      </c>
      <c r="S13" s="18">
        <f>'Formato 6 a)'!E20</f>
        <v>121857.65999999999</v>
      </c>
      <c r="T13" s="18">
        <f>'Formato 6 a)'!F20</f>
        <v>121857.65999999999</v>
      </c>
      <c r="U13" s="18">
        <f>'Formato 6 a)'!G20</f>
        <v>150803.61000000004</v>
      </c>
    </row>
    <row r="14" spans="1: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3151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3152</v>
      </c>
      <c r="P15" s="18">
        <f>'Formato 6 a)'!B22</f>
        <v>484678</v>
      </c>
      <c r="Q15" s="18">
        <f>'Formato 6 a)'!C22</f>
        <v>389662.52</v>
      </c>
      <c r="R15" s="18">
        <f>'Formato 6 a)'!D22</f>
        <v>874340.52</v>
      </c>
      <c r="S15" s="18">
        <f>'Formato 6 a)'!E22</f>
        <v>681000.72</v>
      </c>
      <c r="T15" s="18">
        <f>'Formato 6 a)'!F22</f>
        <v>681000.72</v>
      </c>
      <c r="U15" s="18">
        <f>'Formato 6 a)'!G22</f>
        <v>193339.80000000005</v>
      </c>
    </row>
    <row r="16" spans="1: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3153</v>
      </c>
      <c r="P16" s="18">
        <f>'Formato 6 a)'!B23</f>
        <v>36600</v>
      </c>
      <c r="Q16" s="18">
        <f>'Formato 6 a)'!C23</f>
        <v>15930</v>
      </c>
      <c r="R16" s="18">
        <f>'Formato 6 a)'!D23</f>
        <v>52530</v>
      </c>
      <c r="S16" s="18">
        <f>'Formato 6 a)'!E23</f>
        <v>45076.63</v>
      </c>
      <c r="T16" s="18">
        <f>'Formato 6 a)'!F23</f>
        <v>45076.63</v>
      </c>
      <c r="U16" s="18">
        <f>'Formato 6 a)'!G23</f>
        <v>7453.3700000000026</v>
      </c>
    </row>
    <row r="17" spans="1:21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3154</v>
      </c>
      <c r="P17" s="18">
        <f>'Formato 6 a)'!B24</f>
        <v>7513024.4400000004</v>
      </c>
      <c r="Q17" s="18">
        <f>'Formato 6 a)'!C24</f>
        <v>-1072420.3999999999</v>
      </c>
      <c r="R17" s="18">
        <f>'Formato 6 a)'!D24</f>
        <v>6440604.040000001</v>
      </c>
      <c r="S17" s="18">
        <f>'Formato 6 a)'!E24</f>
        <v>5946481.7800000003</v>
      </c>
      <c r="T17" s="18">
        <f>'Formato 6 a)'!F24</f>
        <v>5661706.9400000004</v>
      </c>
      <c r="U17" s="18">
        <f>'Formato 6 a)'!G24</f>
        <v>494122.26000000071</v>
      </c>
    </row>
    <row r="18" spans="1:21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3155</v>
      </c>
      <c r="P18" s="18">
        <f>'Formato 6 a)'!B25</f>
        <v>239694</v>
      </c>
      <c r="Q18" s="18">
        <f>'Formato 6 a)'!C25</f>
        <v>280047.25</v>
      </c>
      <c r="R18" s="18">
        <f>'Formato 6 a)'!D25</f>
        <v>519741.25</v>
      </c>
      <c r="S18" s="18">
        <f>'Formato 6 a)'!E25</f>
        <v>389066.02</v>
      </c>
      <c r="T18" s="18">
        <f>'Formato 6 a)'!F25</f>
        <v>240345.9</v>
      </c>
      <c r="U18" s="18">
        <f>'Formato 6 a)'!G25</f>
        <v>130675.22999999998</v>
      </c>
    </row>
    <row r="19" spans="1:21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3157</v>
      </c>
      <c r="P20" s="18">
        <f>'Formato 6 a)'!B27</f>
        <v>837546.5</v>
      </c>
      <c r="Q20" s="18">
        <f>'Formato 6 a)'!C27</f>
        <v>1176856.0999999999</v>
      </c>
      <c r="R20" s="18">
        <f>'Formato 6 a)'!D27</f>
        <v>2014402.5999999999</v>
      </c>
      <c r="S20" s="18">
        <f>'Formato 6 a)'!E27</f>
        <v>1602811.92</v>
      </c>
      <c r="T20" s="18">
        <f>'Formato 6 a)'!F27</f>
        <v>1601013.92</v>
      </c>
      <c r="U20" s="18">
        <f>'Formato 6 a)'!G27</f>
        <v>411590.67999999993</v>
      </c>
    </row>
    <row r="21" spans="1:21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3167</v>
      </c>
      <c r="P21" s="18">
        <f>'Formato 6 a)'!B28</f>
        <v>26573138.969999999</v>
      </c>
      <c r="Q21" s="18">
        <f>'Formato 6 a)'!C28</f>
        <v>-5101827.8600000003</v>
      </c>
      <c r="R21" s="18">
        <f>'Formato 6 a)'!D28</f>
        <v>21471311.109999999</v>
      </c>
      <c r="S21" s="18">
        <f>'Formato 6 a)'!E28</f>
        <v>18005075.390000001</v>
      </c>
      <c r="T21" s="18">
        <f>'Formato 6 a)'!F28</f>
        <v>14895220.359999999</v>
      </c>
      <c r="U21" s="18">
        <f>'Formato 6 a)'!G28</f>
        <v>3466235.7200000011</v>
      </c>
    </row>
    <row r="22" spans="1:21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3158</v>
      </c>
      <c r="P22" s="18">
        <f>'Formato 6 a)'!B29</f>
        <v>3626470</v>
      </c>
      <c r="Q22" s="18">
        <f>'Formato 6 a)'!C29</f>
        <v>87184.22</v>
      </c>
      <c r="R22" s="18">
        <f>'Formato 6 a)'!D29</f>
        <v>3713654.22</v>
      </c>
      <c r="S22" s="18">
        <f>'Formato 6 a)'!E29</f>
        <v>2908092.92</v>
      </c>
      <c r="T22" s="18">
        <f>'Formato 6 a)'!F29</f>
        <v>2810420.21</v>
      </c>
      <c r="U22" s="18">
        <f>'Formato 6 a)'!G29</f>
        <v>805561.30000000028</v>
      </c>
    </row>
    <row r="23" spans="1:21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3159</v>
      </c>
      <c r="P23" s="18">
        <f>'Formato 6 a)'!B30</f>
        <v>2013034.72</v>
      </c>
      <c r="Q23" s="18">
        <f>'Formato 6 a)'!C30</f>
        <v>-154421.94</v>
      </c>
      <c r="R23" s="18">
        <f>'Formato 6 a)'!D30</f>
        <v>1858612.78</v>
      </c>
      <c r="S23" s="18">
        <f>'Formato 6 a)'!E30</f>
        <v>1344488.12</v>
      </c>
      <c r="T23" s="18">
        <f>'Formato 6 a)'!F30</f>
        <v>1344488.12</v>
      </c>
      <c r="U23" s="18">
        <f>'Formato 6 a)'!G30</f>
        <v>514124.65999999992</v>
      </c>
    </row>
    <row r="24" spans="1:21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3160</v>
      </c>
      <c r="P24" s="18">
        <f>'Formato 6 a)'!B31</f>
        <v>758240</v>
      </c>
      <c r="Q24" s="18">
        <f>'Formato 6 a)'!C31</f>
        <v>-281600</v>
      </c>
      <c r="R24" s="18">
        <f>'Formato 6 a)'!D31</f>
        <v>476640</v>
      </c>
      <c r="S24" s="18">
        <f>'Formato 6 a)'!E31</f>
        <v>321571.45</v>
      </c>
      <c r="T24" s="18">
        <f>'Formato 6 a)'!F31</f>
        <v>321571.45</v>
      </c>
      <c r="U24" s="18">
        <f>'Formato 6 a)'!G31</f>
        <v>155068.54999999999</v>
      </c>
    </row>
    <row r="25" spans="1:21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3161</v>
      </c>
      <c r="P25" s="18">
        <f>'Formato 6 a)'!B32</f>
        <v>1310000</v>
      </c>
      <c r="Q25" s="18">
        <f>'Formato 6 a)'!C32</f>
        <v>-400157</v>
      </c>
      <c r="R25" s="18">
        <f>'Formato 6 a)'!D32</f>
        <v>909843</v>
      </c>
      <c r="S25" s="18">
        <f>'Formato 6 a)'!E32</f>
        <v>593696.66</v>
      </c>
      <c r="T25" s="18">
        <f>'Formato 6 a)'!F32</f>
        <v>593696.66</v>
      </c>
      <c r="U25" s="18">
        <f>'Formato 6 a)'!G32</f>
        <v>316146.33999999997</v>
      </c>
    </row>
    <row r="26" spans="1:21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3162</v>
      </c>
      <c r="P26" s="18">
        <f>'Formato 6 a)'!B33</f>
        <v>1873620.5</v>
      </c>
      <c r="Q26" s="18">
        <f>'Formato 6 a)'!C33</f>
        <v>-140488.43</v>
      </c>
      <c r="R26" s="18">
        <f>'Formato 6 a)'!D33</f>
        <v>1733132.07</v>
      </c>
      <c r="S26" s="18">
        <f>'Formato 6 a)'!E33</f>
        <v>1058025.0999999999</v>
      </c>
      <c r="T26" s="18">
        <f>'Formato 6 a)'!F33</f>
        <v>632831.50000000012</v>
      </c>
      <c r="U26" s="18">
        <f>'Formato 6 a)'!G33</f>
        <v>675106.9700000002</v>
      </c>
    </row>
    <row r="27" spans="1:21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3163</v>
      </c>
      <c r="P27" s="18">
        <f>'Formato 6 a)'!B34</f>
        <v>1458620</v>
      </c>
      <c r="Q27" s="18">
        <f>'Formato 6 a)'!C34</f>
        <v>-238000</v>
      </c>
      <c r="R27" s="18">
        <f>'Formato 6 a)'!D34</f>
        <v>1220620</v>
      </c>
      <c r="S27" s="18">
        <f>'Formato 6 a)'!E34</f>
        <v>1196309.5899999999</v>
      </c>
      <c r="T27" s="18">
        <f>'Formato 6 a)'!F34</f>
        <v>1027832.1</v>
      </c>
      <c r="U27" s="18">
        <f>'Formato 6 a)'!G34</f>
        <v>24310.410000000149</v>
      </c>
    </row>
    <row r="28" spans="1:21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3164</v>
      </c>
      <c r="P28" s="18">
        <f>'Formato 6 a)'!B35</f>
        <v>405261.75</v>
      </c>
      <c r="Q28" s="18">
        <f>'Formato 6 a)'!C35</f>
        <v>-176521.01</v>
      </c>
      <c r="R28" s="18">
        <f>'Formato 6 a)'!D35</f>
        <v>228740.74</v>
      </c>
      <c r="S28" s="18">
        <f>'Formato 6 a)'!E35</f>
        <v>63360.76</v>
      </c>
      <c r="T28" s="18">
        <f>'Formato 6 a)'!F35</f>
        <v>63360.76</v>
      </c>
      <c r="U28" s="18">
        <f>'Formato 6 a)'!G35</f>
        <v>165379.97999999998</v>
      </c>
    </row>
    <row r="29" spans="1:21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3165</v>
      </c>
      <c r="P29" s="18">
        <f>'Formato 6 a)'!B36</f>
        <v>7010892</v>
      </c>
      <c r="Q29" s="18">
        <f>'Formato 6 a)'!C36</f>
        <v>-5675876.71</v>
      </c>
      <c r="R29" s="18">
        <f>'Formato 6 a)'!D36</f>
        <v>1335015.29</v>
      </c>
      <c r="S29" s="18">
        <f>'Formato 6 a)'!E36</f>
        <v>984289.66</v>
      </c>
      <c r="T29" s="18">
        <f>'Formato 6 a)'!F36</f>
        <v>970539.66</v>
      </c>
      <c r="U29" s="18">
        <f>'Formato 6 a)'!G36</f>
        <v>350725.63</v>
      </c>
    </row>
    <row r="30" spans="1:21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3166</v>
      </c>
      <c r="P30" s="18">
        <f>'Formato 6 a)'!B37</f>
        <v>8117000</v>
      </c>
      <c r="Q30" s="18">
        <f>'Formato 6 a)'!C37</f>
        <v>1878053.0099999998</v>
      </c>
      <c r="R30" s="18">
        <f>'Formato 6 a)'!D37</f>
        <v>9995053.0099999998</v>
      </c>
      <c r="S30" s="18">
        <f>'Formato 6 a)'!E37</f>
        <v>9535241.129999999</v>
      </c>
      <c r="T30" s="18">
        <f>'Formato 6 a)'!F37</f>
        <v>7130479.9000000004</v>
      </c>
      <c r="U30" s="18">
        <f>'Formato 6 a)'!G37</f>
        <v>459811.88000000082</v>
      </c>
    </row>
    <row r="31" spans="1:21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3168</v>
      </c>
      <c r="P31" s="18">
        <f>'Formato 6 a)'!B38</f>
        <v>20041537.859999999</v>
      </c>
      <c r="Q31" s="18">
        <f>'Formato 6 a)'!C38</f>
        <v>10383338.310000001</v>
      </c>
      <c r="R31" s="18">
        <f>'Formato 6 a)'!D38</f>
        <v>30424876.170000002</v>
      </c>
      <c r="S31" s="18">
        <f>'Formato 6 a)'!E38</f>
        <v>28957034.090000004</v>
      </c>
      <c r="T31" s="18">
        <f>'Formato 6 a)'!F38</f>
        <v>27818436.080000002</v>
      </c>
      <c r="U31" s="18">
        <f>'Formato 6 a)'!G38</f>
        <v>1467842.0799999987</v>
      </c>
    </row>
    <row r="32" spans="1:21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3169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3170</v>
      </c>
      <c r="P33" s="18">
        <f>'Formato 6 a)'!B40</f>
        <v>13898293.460000001</v>
      </c>
      <c r="Q33" s="18">
        <f>'Formato 6 a)'!C40</f>
        <v>383544.05</v>
      </c>
      <c r="R33" s="18">
        <f>'Formato 6 a)'!D40</f>
        <v>14281837.510000002</v>
      </c>
      <c r="S33" s="18">
        <f>'Formato 6 a)'!E40</f>
        <v>14281837.440000001</v>
      </c>
      <c r="T33" s="18">
        <f>'Formato 6 a)'!F40</f>
        <v>14281837.440000001</v>
      </c>
      <c r="U33" s="18">
        <f>'Formato 6 a)'!G40</f>
        <v>7.0000000298023224E-2</v>
      </c>
    </row>
    <row r="34" spans="1:21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3171</v>
      </c>
      <c r="P34" s="18">
        <f>'Formato 6 a)'!B41</f>
        <v>1379352</v>
      </c>
      <c r="Q34" s="18">
        <f>'Formato 6 a)'!C41</f>
        <v>-129205.73999999993</v>
      </c>
      <c r="R34" s="18">
        <f>'Formato 6 a)'!D41</f>
        <v>1250146.26</v>
      </c>
      <c r="S34" s="18">
        <f>'Formato 6 a)'!E41</f>
        <v>1132265.74</v>
      </c>
      <c r="T34" s="18">
        <f>'Formato 6 a)'!F41</f>
        <v>472295.74</v>
      </c>
      <c r="U34" s="18">
        <f>'Formato 6 a)'!G41</f>
        <v>117880.52000000002</v>
      </c>
    </row>
    <row r="35" spans="1:21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3172</v>
      </c>
      <c r="P35" s="18">
        <f>'Formato 6 a)'!B42</f>
        <v>4763892.3999999994</v>
      </c>
      <c r="Q35" s="18">
        <f>'Formato 6 a)'!C42</f>
        <v>10129000</v>
      </c>
      <c r="R35" s="18">
        <f>'Formato 6 a)'!D42</f>
        <v>14892892.399999999</v>
      </c>
      <c r="S35" s="18">
        <f>'Formato 6 a)'!E42</f>
        <v>13542930.91</v>
      </c>
      <c r="T35" s="18">
        <f>'Formato 6 a)'!F42</f>
        <v>13064302.9</v>
      </c>
      <c r="U35" s="18">
        <f>'Formato 6 a)'!G42</f>
        <v>1349961.4899999984</v>
      </c>
    </row>
    <row r="36" spans="1:21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3173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3177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3187</v>
      </c>
      <c r="P41" s="18">
        <f>'Formato 6 a)'!B48</f>
        <v>6092279</v>
      </c>
      <c r="Q41" s="18">
        <f>'Formato 6 a)'!C48</f>
        <v>-3035634</v>
      </c>
      <c r="R41" s="18">
        <f>'Formato 6 a)'!D48</f>
        <v>3056645</v>
      </c>
      <c r="S41" s="18">
        <f>'Formato 6 a)'!E48</f>
        <v>2597667.34</v>
      </c>
      <c r="T41" s="18">
        <f>'Formato 6 a)'!F48</f>
        <v>2597667.34</v>
      </c>
      <c r="U41" s="18">
        <f>'Formato 6 a)'!G48</f>
        <v>458977.66000000003</v>
      </c>
    </row>
    <row r="42" spans="1:21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3178</v>
      </c>
      <c r="P42" s="18">
        <f>'Formato 6 a)'!B49</f>
        <v>408125</v>
      </c>
      <c r="Q42" s="18">
        <f>'Formato 6 a)'!C49</f>
        <v>-4000</v>
      </c>
      <c r="R42" s="18">
        <f>'Formato 6 a)'!D49</f>
        <v>404125</v>
      </c>
      <c r="S42" s="18">
        <f>'Formato 6 a)'!E49</f>
        <v>263269.33999999997</v>
      </c>
      <c r="T42" s="18">
        <f>'Formato 6 a)'!F49</f>
        <v>263269.33999999997</v>
      </c>
      <c r="U42" s="18">
        <f>'Formato 6 a)'!G49</f>
        <v>140855.66000000003</v>
      </c>
    </row>
    <row r="43" spans="1:21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3179</v>
      </c>
      <c r="P43" s="18">
        <f>'Formato 6 a)'!B50</f>
        <v>10000</v>
      </c>
      <c r="Q43" s="18">
        <f>'Formato 6 a)'!C50</f>
        <v>333000</v>
      </c>
      <c r="R43" s="18">
        <f>'Formato 6 a)'!D50</f>
        <v>343000</v>
      </c>
      <c r="S43" s="18">
        <f>'Formato 6 a)'!E50</f>
        <v>329800</v>
      </c>
      <c r="T43" s="18">
        <f>'Formato 6 a)'!F50</f>
        <v>329800</v>
      </c>
      <c r="U43" s="18">
        <f>'Formato 6 a)'!G50</f>
        <v>13200</v>
      </c>
    </row>
    <row r="44" spans="1:21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3181</v>
      </c>
      <c r="P45" s="18">
        <f>'Formato 6 a)'!B52</f>
        <v>5360000</v>
      </c>
      <c r="Q45" s="18">
        <f>'Formato 6 a)'!C52</f>
        <v>-3539599</v>
      </c>
      <c r="R45" s="18">
        <f>'Formato 6 a)'!D52</f>
        <v>1820401</v>
      </c>
      <c r="S45" s="18">
        <f>'Formato 6 a)'!E52</f>
        <v>1768742</v>
      </c>
      <c r="T45" s="18">
        <f>'Formato 6 a)'!F52</f>
        <v>1768742</v>
      </c>
      <c r="U45" s="18">
        <f>'Formato 6 a)'!G52</f>
        <v>51659</v>
      </c>
    </row>
    <row r="46" spans="1:21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3183</v>
      </c>
      <c r="P47" s="18">
        <f>'Formato 6 a)'!B54</f>
        <v>114598</v>
      </c>
      <c r="Q47" s="18">
        <f>'Formato 6 a)'!C54</f>
        <v>312965</v>
      </c>
      <c r="R47" s="18">
        <f>'Formato 6 a)'!D54</f>
        <v>427563</v>
      </c>
      <c r="S47" s="18">
        <f>'Formato 6 a)'!E54</f>
        <v>225860</v>
      </c>
      <c r="T47" s="18">
        <f>'Formato 6 a)'!F54</f>
        <v>225860</v>
      </c>
      <c r="U47" s="18">
        <f>'Formato 6 a)'!G54</f>
        <v>201703</v>
      </c>
    </row>
    <row r="48" spans="1:21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3184</v>
      </c>
      <c r="P48" s="18">
        <f>'Formato 6 a)'!B55</f>
        <v>20700</v>
      </c>
      <c r="Q48" s="18">
        <f>'Formato 6 a)'!C55</f>
        <v>-10000</v>
      </c>
      <c r="R48" s="18">
        <f>'Formato 6 a)'!D55</f>
        <v>10700</v>
      </c>
      <c r="S48" s="18">
        <f>'Formato 6 a)'!E55</f>
        <v>8000</v>
      </c>
      <c r="T48" s="18">
        <f>'Formato 6 a)'!F55</f>
        <v>8000</v>
      </c>
      <c r="U48" s="18">
        <f>'Formato 6 a)'!G55</f>
        <v>2700</v>
      </c>
    </row>
    <row r="49" spans="1:21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3185</v>
      </c>
      <c r="P49" s="18">
        <f>'Formato 6 a)'!B56</f>
        <v>58856</v>
      </c>
      <c r="Q49" s="18">
        <f>'Formato 6 a)'!C56</f>
        <v>-58000</v>
      </c>
      <c r="R49" s="18">
        <f>'Formato 6 a)'!D56</f>
        <v>856</v>
      </c>
      <c r="S49" s="18">
        <f>'Formato 6 a)'!E56</f>
        <v>0</v>
      </c>
      <c r="T49" s="18">
        <f>'Formato 6 a)'!F56</f>
        <v>0</v>
      </c>
      <c r="U49" s="18">
        <f>'Formato 6 a)'!G56</f>
        <v>856</v>
      </c>
    </row>
    <row r="50" spans="1:21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3186</v>
      </c>
      <c r="P50" s="18">
        <f>'Formato 6 a)'!B57</f>
        <v>120000</v>
      </c>
      <c r="Q50" s="18">
        <f>'Formato 6 a)'!C57</f>
        <v>-70000</v>
      </c>
      <c r="R50" s="18">
        <f>'Formato 6 a)'!D57</f>
        <v>50000</v>
      </c>
      <c r="S50" s="18">
        <f>'Formato 6 a)'!E57</f>
        <v>1996</v>
      </c>
      <c r="T50" s="18">
        <f>'Formato 6 a)'!F57</f>
        <v>1996</v>
      </c>
      <c r="U50" s="18">
        <f>'Formato 6 a)'!G57</f>
        <v>48004</v>
      </c>
    </row>
    <row r="51" spans="1:21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3188</v>
      </c>
      <c r="P51" s="18">
        <f>'Formato 6 a)'!B58</f>
        <v>6670000</v>
      </c>
      <c r="Q51" s="18">
        <f>'Formato 6 a)'!C58</f>
        <v>8456456.9800000004</v>
      </c>
      <c r="R51" s="18">
        <f>'Formato 6 a)'!D58</f>
        <v>15126456.98</v>
      </c>
      <c r="S51" s="18">
        <f>'Formato 6 a)'!E58</f>
        <v>10220681.98</v>
      </c>
      <c r="T51" s="18">
        <f>'Formato 6 a)'!F58</f>
        <v>9796190.4900000002</v>
      </c>
      <c r="U51" s="18">
        <f>'Formato 6 a)'!G58</f>
        <v>4905775.0000000009</v>
      </c>
    </row>
    <row r="52" spans="1:21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3189</v>
      </c>
      <c r="P52" s="18">
        <f>'Formato 6 a)'!B59</f>
        <v>5500000</v>
      </c>
      <c r="Q52" s="18">
        <f>'Formato 6 a)'!C59</f>
        <v>9462406.2800000012</v>
      </c>
      <c r="R52" s="18">
        <f>'Formato 6 a)'!D59</f>
        <v>14962406.280000001</v>
      </c>
      <c r="S52" s="18">
        <f>'Formato 6 a)'!E59</f>
        <v>10040649.98</v>
      </c>
      <c r="T52" s="18">
        <f>'Formato 6 a)'!F59</f>
        <v>9616158.4900000002</v>
      </c>
      <c r="U52" s="18">
        <f>'Formato 6 a)'!G59</f>
        <v>4921756.3000000007</v>
      </c>
    </row>
    <row r="53" spans="1:21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3191</v>
      </c>
      <c r="P54" s="18">
        <f>'Formato 6 a)'!B61</f>
        <v>1170000</v>
      </c>
      <c r="Q54" s="18">
        <f>'Formato 6 a)'!C61</f>
        <v>-1005949.3</v>
      </c>
      <c r="R54" s="18">
        <f>'Formato 6 a)'!D61</f>
        <v>164050.69999999995</v>
      </c>
      <c r="S54" s="18">
        <f>'Formato 6 a)'!E61</f>
        <v>180032</v>
      </c>
      <c r="T54" s="18">
        <f>'Formato 6 a)'!F61</f>
        <v>180032</v>
      </c>
      <c r="U54" s="18">
        <f>'Formato 6 a)'!G61</f>
        <v>-15981.300000000047</v>
      </c>
    </row>
    <row r="55" spans="1:21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3192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3197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3198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3199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3200</v>
      </c>
      <c r="P64" s="18">
        <f>'Formato 6 a)'!B71</f>
        <v>350000</v>
      </c>
      <c r="Q64" s="18">
        <f>'Formato 6 a)'!C71</f>
        <v>-150000</v>
      </c>
      <c r="R64" s="18">
        <f>'Formato 6 a)'!D71</f>
        <v>200000</v>
      </c>
      <c r="S64" s="18">
        <f>'Formato 6 a)'!E71</f>
        <v>200000</v>
      </c>
      <c r="T64" s="18">
        <f>'Formato 6 a)'!F71</f>
        <v>200000</v>
      </c>
      <c r="U64" s="18">
        <f>'Formato 6 a)'!G71</f>
        <v>0</v>
      </c>
    </row>
    <row r="65" spans="1:21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748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755</v>
      </c>
      <c r="P67" s="18">
        <f>'Formato 6 a)'!B74</f>
        <v>350000</v>
      </c>
      <c r="Q67" s="18">
        <f>'Formato 6 a)'!C74</f>
        <v>-150000</v>
      </c>
      <c r="R67" s="18">
        <f>'Formato 6 a)'!D74</f>
        <v>200000</v>
      </c>
      <c r="S67" s="18">
        <f>'Formato 6 a)'!E74</f>
        <v>200000</v>
      </c>
      <c r="T67" s="18">
        <f>'Formato 6 a)'!F74</f>
        <v>200000</v>
      </c>
      <c r="U67" s="18">
        <f>'Formato 6 a)'!G74</f>
        <v>0</v>
      </c>
    </row>
    <row r="68" spans="1:21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658</v>
      </c>
      <c r="P68" s="18">
        <f>'Formato 6 a)'!B75</f>
        <v>875757</v>
      </c>
      <c r="Q68" s="18">
        <f>'Formato 6 a)'!C75</f>
        <v>-500757</v>
      </c>
      <c r="R68" s="18">
        <f>'Formato 6 a)'!D75</f>
        <v>375000</v>
      </c>
      <c r="S68" s="18">
        <f>'Formato 6 a)'!E75</f>
        <v>372323.4</v>
      </c>
      <c r="T68" s="18">
        <f>'Formato 6 a)'!F75</f>
        <v>372323.4</v>
      </c>
      <c r="U68" s="18">
        <f>'Formato 6 a)'!G75</f>
        <v>2676.5999999999767</v>
      </c>
    </row>
    <row r="69" spans="1:21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3203</v>
      </c>
      <c r="P71" s="18">
        <f>'Formato 6 a)'!B78</f>
        <v>100000</v>
      </c>
      <c r="Q71" s="18">
        <f>'Formato 6 a)'!C78</f>
        <v>-100000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3207</v>
      </c>
      <c r="P75" s="18">
        <f>'Formato 6 a)'!B82</f>
        <v>775757</v>
      </c>
      <c r="Q75" s="18">
        <f>'Formato 6 a)'!C82</f>
        <v>-400757</v>
      </c>
      <c r="R75" s="18">
        <f>'Formato 6 a)'!D82</f>
        <v>375000</v>
      </c>
      <c r="S75" s="18">
        <f>'Formato 6 a)'!E82</f>
        <v>372323.4</v>
      </c>
      <c r="T75" s="18">
        <f>'Formato 6 a)'!F82</f>
        <v>372323.4</v>
      </c>
      <c r="U75" s="18">
        <f>'Formato 6 a)'!G82</f>
        <v>2676.5999999999767</v>
      </c>
    </row>
    <row r="76" spans="1:21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701</v>
      </c>
      <c r="P76">
        <f>'Formato 6 a)'!B84</f>
        <v>265269836.14000002</v>
      </c>
      <c r="Q76">
        <f>'Formato 6 a)'!C84</f>
        <v>63336437.30999998</v>
      </c>
      <c r="R76">
        <f>'Formato 6 a)'!D84</f>
        <v>328606273.44999993</v>
      </c>
      <c r="S76">
        <f>'Formato 6 a)'!E84</f>
        <v>148144733.48999998</v>
      </c>
      <c r="T76">
        <f>'Formato 6 a)'!F84</f>
        <v>147664422.65000001</v>
      </c>
      <c r="U76">
        <f>'Formato 6 a)'!G84</f>
        <v>180461539.95999998</v>
      </c>
    </row>
    <row r="77" spans="1:21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3140</v>
      </c>
      <c r="P77">
        <f>'Formato 6 a)'!B85</f>
        <v>47153260.600000001</v>
      </c>
      <c r="Q77">
        <f>'Formato 6 a)'!C85</f>
        <v>-8305321.5100000007</v>
      </c>
      <c r="R77">
        <f>'Formato 6 a)'!D85</f>
        <v>38847939.090000004</v>
      </c>
      <c r="S77">
        <f>'Formato 6 a)'!E85</f>
        <v>22668898.379999999</v>
      </c>
      <c r="T77">
        <f>'Formato 6 a)'!F85</f>
        <v>22668898.379999999</v>
      </c>
      <c r="U77">
        <f>'Formato 6 a)'!G85</f>
        <v>16179040.710000006</v>
      </c>
    </row>
    <row r="78" spans="1:21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3141</v>
      </c>
      <c r="P78">
        <f>'Formato 6 a)'!B86</f>
        <v>42720847.230000004</v>
      </c>
      <c r="Q78">
        <f>'Formato 6 a)'!C86</f>
        <v>-12406622.76</v>
      </c>
      <c r="R78">
        <f>'Formato 6 a)'!D86</f>
        <v>30314224.470000006</v>
      </c>
      <c r="S78">
        <f>'Formato 6 a)'!E86</f>
        <v>14517753.529999999</v>
      </c>
      <c r="T78">
        <f>'Formato 6 a)'!F86</f>
        <v>14517753.529999999</v>
      </c>
      <c r="U78">
        <f>'Formato 6 a)'!G86</f>
        <v>15796470.940000007</v>
      </c>
    </row>
    <row r="79" spans="1:21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3142</v>
      </c>
      <c r="P79">
        <f>'Formato 6 a)'!B87</f>
        <v>390688.79000000004</v>
      </c>
      <c r="Q79">
        <f>'Formato 6 a)'!C87</f>
        <v>1341437.3500000001</v>
      </c>
      <c r="R79">
        <f>'Formato 6 a)'!D87</f>
        <v>1732126.1400000001</v>
      </c>
      <c r="S79">
        <f>'Formato 6 a)'!E87</f>
        <v>1384880.9899999998</v>
      </c>
      <c r="T79">
        <f>'Formato 6 a)'!F87</f>
        <v>1384880.99</v>
      </c>
      <c r="U79">
        <f>'Formato 6 a)'!G87</f>
        <v>347245.15000000037</v>
      </c>
    </row>
    <row r="80" spans="1:21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3143</v>
      </c>
      <c r="P80">
        <f>'Formato 6 a)'!B88</f>
        <v>1246399.96</v>
      </c>
      <c r="Q80">
        <f>'Formato 6 a)'!C88</f>
        <v>-474292.55000000005</v>
      </c>
      <c r="R80">
        <f>'Formato 6 a)'!D88</f>
        <v>772107.40999999992</v>
      </c>
      <c r="S80">
        <f>'Formato 6 a)'!E88</f>
        <v>772107.41</v>
      </c>
      <c r="T80">
        <f>'Formato 6 a)'!F88</f>
        <v>772107.41</v>
      </c>
      <c r="U80">
        <f>'Formato 6 a)'!G88</f>
        <v>0</v>
      </c>
    </row>
    <row r="81" spans="1:21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3144</v>
      </c>
      <c r="P81">
        <f>'Formato 6 a)'!B89</f>
        <v>2760000</v>
      </c>
      <c r="Q81">
        <f>'Formato 6 a)'!C89</f>
        <v>3234156.45</v>
      </c>
      <c r="R81">
        <f>'Formato 6 a)'!D89</f>
        <v>5994156.4500000002</v>
      </c>
      <c r="S81">
        <f>'Formato 6 a)'!E89</f>
        <v>5994156.4499999993</v>
      </c>
      <c r="T81">
        <f>'Formato 6 a)'!F89</f>
        <v>5994156.4500000002</v>
      </c>
      <c r="U81">
        <f>'Formato 6 a)'!G89</f>
        <v>0</v>
      </c>
    </row>
    <row r="82" spans="1:21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3145</v>
      </c>
      <c r="P82">
        <f>'Formato 6 a)'!B90</f>
        <v>35324.620000000003</v>
      </c>
      <c r="Q82">
        <f>'Formato 6 a)'!C90</f>
        <v>0</v>
      </c>
      <c r="R82">
        <f>'Formato 6 a)'!D90</f>
        <v>35324.620000000003</v>
      </c>
      <c r="S82">
        <f>'Formato 6 a)'!E90</f>
        <v>0</v>
      </c>
      <c r="T82">
        <f>'Formato 6 a)'!F90</f>
        <v>0</v>
      </c>
      <c r="U82">
        <f>'Formato 6 a)'!G90</f>
        <v>35324.620000000003</v>
      </c>
    </row>
    <row r="83" spans="1:21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3147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3148</v>
      </c>
      <c r="P85">
        <f>'Formato 6 a)'!B93</f>
        <v>4340024.91</v>
      </c>
      <c r="Q85">
        <f>'Formato 6 a)'!C93</f>
        <v>2504472.5299999998</v>
      </c>
      <c r="R85">
        <f>'Formato 6 a)'!D93</f>
        <v>6844497.4400000004</v>
      </c>
      <c r="S85">
        <f>'Formato 6 a)'!E93</f>
        <v>5860054.9500000002</v>
      </c>
      <c r="T85">
        <f>'Formato 6 a)'!F93</f>
        <v>5493489.1299999999</v>
      </c>
      <c r="U85">
        <f>'Formato 6 a)'!G93</f>
        <v>984442.49</v>
      </c>
    </row>
    <row r="86" spans="1:21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3149</v>
      </c>
      <c r="P86">
        <f>'Formato 6 a)'!B94</f>
        <v>260000</v>
      </c>
      <c r="Q86">
        <f>'Formato 6 a)'!C94</f>
        <v>-69604.099999999977</v>
      </c>
      <c r="R86">
        <f>'Formato 6 a)'!D94</f>
        <v>190395.90000000002</v>
      </c>
      <c r="S86">
        <f>'Formato 6 a)'!E94</f>
        <v>189604.7</v>
      </c>
      <c r="T86">
        <f>'Formato 6 a)'!F94</f>
        <v>189604.7</v>
      </c>
      <c r="U86">
        <f>'Formato 6 a)'!G94</f>
        <v>791.20000000001164</v>
      </c>
    </row>
    <row r="87" spans="1:21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3150</v>
      </c>
      <c r="P87">
        <f>'Formato 6 a)'!B95</f>
        <v>25000</v>
      </c>
      <c r="Q87">
        <f>'Formato 6 a)'!C95</f>
        <v>-20000.8</v>
      </c>
      <c r="R87">
        <f>'Formato 6 a)'!D95</f>
        <v>4999.2000000000007</v>
      </c>
      <c r="S87">
        <f>'Formato 6 a)'!E95</f>
        <v>4999.2</v>
      </c>
      <c r="T87">
        <f>'Formato 6 a)'!F95</f>
        <v>4999.2</v>
      </c>
      <c r="U87">
        <f>'Formato 6 a)'!G95</f>
        <v>0</v>
      </c>
    </row>
    <row r="88" spans="1:21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3151</v>
      </c>
      <c r="P88">
        <f>'Formato 6 a)'!B96</f>
        <v>0</v>
      </c>
      <c r="Q88">
        <f>'Formato 6 a)'!C96</f>
        <v>166666.66</v>
      </c>
      <c r="R88">
        <f>'Formato 6 a)'!D96</f>
        <v>166666.66</v>
      </c>
      <c r="S88">
        <f>'Formato 6 a)'!E96</f>
        <v>164760.25</v>
      </c>
      <c r="T88">
        <f>'Formato 6 a)'!F96</f>
        <v>164760.25</v>
      </c>
      <c r="U88">
        <f>'Formato 6 a)'!G96</f>
        <v>1906.4100000000035</v>
      </c>
    </row>
    <row r="89" spans="1:21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3152</v>
      </c>
      <c r="P89">
        <f>'Formato 6 a)'!B97</f>
        <v>100000</v>
      </c>
      <c r="Q89">
        <f>'Formato 6 a)'!C97</f>
        <v>164176.58999999997</v>
      </c>
      <c r="R89">
        <f>'Formato 6 a)'!D97</f>
        <v>264176.58999999997</v>
      </c>
      <c r="S89">
        <f>'Formato 6 a)'!E97</f>
        <v>0</v>
      </c>
      <c r="T89">
        <f>'Formato 6 a)'!F97</f>
        <v>0</v>
      </c>
      <c r="U89">
        <f>'Formato 6 a)'!G97</f>
        <v>264176.58999999997</v>
      </c>
    </row>
    <row r="90" spans="1:21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3153</v>
      </c>
      <c r="P90">
        <f>'Formato 6 a)'!B98</f>
        <v>100000</v>
      </c>
      <c r="Q90">
        <f>'Formato 6 a)'!C98</f>
        <v>-100000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3154</v>
      </c>
      <c r="P91">
        <f>'Formato 6 a)'!B99</f>
        <v>3357466.26</v>
      </c>
      <c r="Q91">
        <f>'Formato 6 a)'!C99</f>
        <v>-306205.5</v>
      </c>
      <c r="R91">
        <f>'Formato 6 a)'!D99</f>
        <v>3051260.76</v>
      </c>
      <c r="S91">
        <f>'Formato 6 a)'!E99</f>
        <v>2777925.2399999998</v>
      </c>
      <c r="T91">
        <f>'Formato 6 a)'!F99</f>
        <v>2777925.2399999998</v>
      </c>
      <c r="U91">
        <f>'Formato 6 a)'!G99</f>
        <v>273335.52</v>
      </c>
    </row>
    <row r="92" spans="1:21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3155</v>
      </c>
      <c r="P92">
        <f>'Formato 6 a)'!B100</f>
        <v>106338.81</v>
      </c>
      <c r="Q92">
        <f>'Formato 6 a)'!C100</f>
        <v>1666257.1900000002</v>
      </c>
      <c r="R92">
        <f>'Formato 6 a)'!D100</f>
        <v>1772596.0000000002</v>
      </c>
      <c r="S92">
        <f>'Formato 6 a)'!E100</f>
        <v>2137071.8200000003</v>
      </c>
      <c r="T92">
        <f>'Formato 6 a)'!F100</f>
        <v>1770506</v>
      </c>
      <c r="U92">
        <f>'Formato 6 a)'!G100</f>
        <v>-364475.82000000007</v>
      </c>
    </row>
    <row r="93" spans="1:21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3156</v>
      </c>
      <c r="P93">
        <f>'Formato 6 a)'!B101</f>
        <v>0</v>
      </c>
      <c r="Q93">
        <f>'Formato 6 a)'!C101</f>
        <v>911109.11</v>
      </c>
      <c r="R93">
        <f>'Formato 6 a)'!D101</f>
        <v>911109.11</v>
      </c>
      <c r="S93">
        <f>'Formato 6 a)'!E101</f>
        <v>218889.11</v>
      </c>
      <c r="T93">
        <f>'Formato 6 a)'!F101</f>
        <v>218889.11</v>
      </c>
      <c r="U93">
        <f>'Formato 6 a)'!G101</f>
        <v>692220</v>
      </c>
    </row>
    <row r="94" spans="1:21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3157</v>
      </c>
      <c r="P94">
        <f>'Formato 6 a)'!B102</f>
        <v>391219.84</v>
      </c>
      <c r="Q94">
        <f>'Formato 6 a)'!C102</f>
        <v>92073.380000000019</v>
      </c>
      <c r="R94">
        <f>'Formato 6 a)'!D102</f>
        <v>483293.22000000003</v>
      </c>
      <c r="S94">
        <f>'Formato 6 a)'!E102</f>
        <v>366804.63</v>
      </c>
      <c r="T94">
        <f>'Formato 6 a)'!F102</f>
        <v>366804.63</v>
      </c>
      <c r="U94">
        <f>'Formato 6 a)'!G102</f>
        <v>116488.59000000003</v>
      </c>
    </row>
    <row r="95" spans="1:21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3167</v>
      </c>
      <c r="P95">
        <f>'Formato 6 a)'!B103</f>
        <v>49750413.909999996</v>
      </c>
      <c r="Q95">
        <f>'Formato 6 a)'!C103</f>
        <v>3925057.03</v>
      </c>
      <c r="R95">
        <f>'Formato 6 a)'!D103</f>
        <v>53675470.939999998</v>
      </c>
      <c r="S95">
        <f>'Formato 6 a)'!E103</f>
        <v>52965354.390000001</v>
      </c>
      <c r="T95">
        <f>'Formato 6 a)'!F103</f>
        <v>52965354.390000001</v>
      </c>
      <c r="U95">
        <f>'Formato 6 a)'!G103</f>
        <v>710116.55000000284</v>
      </c>
    </row>
    <row r="96" spans="1:21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3158</v>
      </c>
      <c r="P96">
        <f>'Formato 6 a)'!B104</f>
        <v>48850000</v>
      </c>
      <c r="Q96">
        <f>'Formato 6 a)'!C104</f>
        <v>886094.25</v>
      </c>
      <c r="R96">
        <f>'Formato 6 a)'!D104</f>
        <v>49736094.25</v>
      </c>
      <c r="S96">
        <f>'Formato 6 a)'!E104</f>
        <v>49474622.299999997</v>
      </c>
      <c r="T96">
        <f>'Formato 6 a)'!F104</f>
        <v>49474622.299999997</v>
      </c>
      <c r="U96">
        <f>'Formato 6 a)'!G104</f>
        <v>261471.95000000298</v>
      </c>
    </row>
    <row r="97" spans="1:21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3159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3160</v>
      </c>
      <c r="P98">
        <f>'Formato 6 a)'!B106</f>
        <v>35000</v>
      </c>
      <c r="Q98">
        <f>'Formato 6 a)'!C106</f>
        <v>2921485.98</v>
      </c>
      <c r="R98">
        <f>'Formato 6 a)'!D106</f>
        <v>2956485.98</v>
      </c>
      <c r="S98">
        <f>'Formato 6 a)'!E106</f>
        <v>2702413.99</v>
      </c>
      <c r="T98">
        <f>'Formato 6 a)'!F106</f>
        <v>2702413.99</v>
      </c>
      <c r="U98">
        <f>'Formato 6 a)'!G106</f>
        <v>254071.98999999976</v>
      </c>
    </row>
    <row r="99" spans="1:21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3161</v>
      </c>
      <c r="P99">
        <f>'Formato 6 a)'!B107</f>
        <v>545000</v>
      </c>
      <c r="Q99">
        <f>'Formato 6 a)'!C107</f>
        <v>-29251.26999999999</v>
      </c>
      <c r="R99">
        <f>'Formato 6 a)'!D107</f>
        <v>515748.73</v>
      </c>
      <c r="S99">
        <f>'Formato 6 a)'!E107</f>
        <v>491009.91</v>
      </c>
      <c r="T99">
        <f>'Formato 6 a)'!F107</f>
        <v>491009.91</v>
      </c>
      <c r="U99">
        <f>'Formato 6 a)'!G107</f>
        <v>24738.820000000007</v>
      </c>
    </row>
    <row r="100" spans="1:21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3162</v>
      </c>
      <c r="P100">
        <f>'Formato 6 a)'!B108</f>
        <v>294413.90999999997</v>
      </c>
      <c r="Q100">
        <f>'Formato 6 a)'!C108</f>
        <v>165675.69</v>
      </c>
      <c r="R100">
        <f>'Formato 6 a)'!D108</f>
        <v>460089.59999999998</v>
      </c>
      <c r="S100">
        <f>'Formato 6 a)'!E108</f>
        <v>290255.81</v>
      </c>
      <c r="T100">
        <f>'Formato 6 a)'!F108</f>
        <v>290255.81</v>
      </c>
      <c r="U100">
        <f>'Formato 6 a)'!G108</f>
        <v>169833.78999999998</v>
      </c>
    </row>
    <row r="101" spans="1:21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3164</v>
      </c>
      <c r="P102">
        <f>'Formato 6 a)'!B110</f>
        <v>26000</v>
      </c>
      <c r="Q102">
        <f>'Formato 6 a)'!C110</f>
        <v>-18947.620000000003</v>
      </c>
      <c r="R102">
        <f>'Formato 6 a)'!D110</f>
        <v>7052.3799999999974</v>
      </c>
      <c r="S102">
        <f>'Formato 6 a)'!E110</f>
        <v>7052.38</v>
      </c>
      <c r="T102">
        <f>'Formato 6 a)'!F110</f>
        <v>7052.38</v>
      </c>
      <c r="U102">
        <f>'Formato 6 a)'!G110</f>
        <v>0</v>
      </c>
    </row>
    <row r="103" spans="1:21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3168</v>
      </c>
      <c r="P105">
        <f>'Formato 6 a)'!B113</f>
        <v>0</v>
      </c>
      <c r="Q105">
        <f>'Formato 6 a)'!C113</f>
        <v>9124020.1999999806</v>
      </c>
      <c r="R105">
        <f>'Formato 6 a)'!D113</f>
        <v>9124020.1999999806</v>
      </c>
      <c r="S105">
        <f>'Formato 6 a)'!E113</f>
        <v>6826180.359999992</v>
      </c>
      <c r="T105">
        <f>'Formato 6 a)'!F113</f>
        <v>6826180.359999992</v>
      </c>
      <c r="U105">
        <f>'Formato 6 a)'!G113</f>
        <v>2297839.8399999887</v>
      </c>
    </row>
    <row r="106" spans="1:21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3169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3172</v>
      </c>
      <c r="P109">
        <f>'Formato 6 a)'!B117</f>
        <v>0</v>
      </c>
      <c r="Q109">
        <f>'Formato 6 a)'!C117</f>
        <v>9124020.1999999806</v>
      </c>
      <c r="R109">
        <f>'Formato 6 a)'!D117</f>
        <v>9124020.1999999806</v>
      </c>
      <c r="S109">
        <f>'Formato 6 a)'!E117</f>
        <v>6826180.359999992</v>
      </c>
      <c r="T109">
        <f>'Formato 6 a)'!F117</f>
        <v>6826180.359999992</v>
      </c>
      <c r="U109">
        <f>'Formato 6 a)'!G117</f>
        <v>2297839.8399999887</v>
      </c>
    </row>
    <row r="110" spans="1:21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3177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3187</v>
      </c>
      <c r="P115">
        <f>'Formato 6 a)'!B123</f>
        <v>115000.01000000001</v>
      </c>
      <c r="Q115">
        <f>'Formato 6 a)'!C123</f>
        <v>20599773.809999999</v>
      </c>
      <c r="R115">
        <f>'Formato 6 a)'!D123</f>
        <v>20714773.82</v>
      </c>
      <c r="S115">
        <f>'Formato 6 a)'!E123</f>
        <v>10876036.280000001</v>
      </c>
      <c r="T115">
        <f>'Formato 6 a)'!F123</f>
        <v>10876036.280000001</v>
      </c>
      <c r="U115">
        <f>'Formato 6 a)'!G123</f>
        <v>9838737.5399999991</v>
      </c>
    </row>
    <row r="116" spans="1:21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3178</v>
      </c>
      <c r="P116">
        <f>'Formato 6 a)'!B124</f>
        <v>0</v>
      </c>
      <c r="Q116">
        <f>'Formato 6 a)'!C124</f>
        <v>1643794.98</v>
      </c>
      <c r="R116">
        <f>'Formato 6 a)'!D124</f>
        <v>1643794.98</v>
      </c>
      <c r="S116">
        <f>'Formato 6 a)'!E124</f>
        <v>287019.78000000003</v>
      </c>
      <c r="T116">
        <f>'Formato 6 a)'!F124</f>
        <v>287019.78000000003</v>
      </c>
      <c r="U116">
        <f>'Formato 6 a)'!G124</f>
        <v>1356775.2</v>
      </c>
    </row>
    <row r="117" spans="1:21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3179</v>
      </c>
      <c r="P117">
        <f>'Formato 6 a)'!B125</f>
        <v>35000.01</v>
      </c>
      <c r="Q117">
        <f>'Formato 6 a)'!C125</f>
        <v>1906665</v>
      </c>
      <c r="R117">
        <f>'Formato 6 a)'!D125</f>
        <v>1941665.01</v>
      </c>
      <c r="S117">
        <f>'Formato 6 a)'!E125</f>
        <v>1887987</v>
      </c>
      <c r="T117">
        <f>'Formato 6 a)'!F125</f>
        <v>1887987</v>
      </c>
      <c r="U117">
        <f>'Formato 6 a)'!G125</f>
        <v>53678.010000000009</v>
      </c>
    </row>
    <row r="118" spans="1:21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3181</v>
      </c>
      <c r="P119">
        <f>'Formato 6 a)'!B127</f>
        <v>0</v>
      </c>
      <c r="Q119">
        <f>'Formato 6 a)'!C127</f>
        <v>5039000</v>
      </c>
      <c r="R119">
        <f>'Formato 6 a)'!D127</f>
        <v>5039000</v>
      </c>
      <c r="S119">
        <f>'Formato 6 a)'!E127</f>
        <v>5006200</v>
      </c>
      <c r="T119">
        <f>'Formato 6 a)'!F127</f>
        <v>5006200</v>
      </c>
      <c r="U119">
        <f>'Formato 6 a)'!G127</f>
        <v>32800</v>
      </c>
    </row>
    <row r="120" spans="1:21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3183</v>
      </c>
      <c r="P121">
        <f>'Formato 6 a)'!B129</f>
        <v>80000</v>
      </c>
      <c r="Q121">
        <f>'Formato 6 a)'!C129</f>
        <v>12010313.829999998</v>
      </c>
      <c r="R121">
        <f>'Formato 6 a)'!D129</f>
        <v>12090313.829999998</v>
      </c>
      <c r="S121">
        <f>'Formato 6 a)'!E129</f>
        <v>3694829.5</v>
      </c>
      <c r="T121">
        <f>'Formato 6 a)'!F129</f>
        <v>3694829.5</v>
      </c>
      <c r="U121">
        <f>'Formato 6 a)'!G129</f>
        <v>8395484.3299999982</v>
      </c>
    </row>
    <row r="122" spans="1:21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3188</v>
      </c>
      <c r="P125">
        <f>'Formato 6 a)'!B133</f>
        <v>160753336.71000001</v>
      </c>
      <c r="Q125">
        <f>'Formato 6 a)'!C133</f>
        <v>35421034.229999997</v>
      </c>
      <c r="R125">
        <f>'Formato 6 a)'!D133</f>
        <v>196174370.94</v>
      </c>
      <c r="S125">
        <f>'Formato 6 a)'!E133</f>
        <v>45722947.209999993</v>
      </c>
      <c r="T125">
        <f>'Formato 6 a)'!F133</f>
        <v>45609263.089999996</v>
      </c>
      <c r="U125">
        <f>'Formato 6 a)'!G133</f>
        <v>150451423.72999999</v>
      </c>
    </row>
    <row r="126" spans="1:21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3189</v>
      </c>
      <c r="P126">
        <f>'Formato 6 a)'!B134</f>
        <v>160744702.19</v>
      </c>
      <c r="Q126">
        <f>'Formato 6 a)'!C134</f>
        <v>35047082.189999998</v>
      </c>
      <c r="R126">
        <f>'Formato 6 a)'!D134</f>
        <v>195791784.38</v>
      </c>
      <c r="S126">
        <f>'Formato 6 a)'!E134</f>
        <v>45369979.849999994</v>
      </c>
      <c r="T126">
        <f>'Formato 6 a)'!F134</f>
        <v>45256295.729999997</v>
      </c>
      <c r="U126">
        <f>'Formato 6 a)'!G134</f>
        <v>150421804.53</v>
      </c>
    </row>
    <row r="127" spans="1:21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3191</v>
      </c>
      <c r="P128">
        <f>'Formato 6 a)'!B136</f>
        <v>8634.52</v>
      </c>
      <c r="Q128">
        <f>'Formato 6 a)'!C136</f>
        <v>373952.04</v>
      </c>
      <c r="R128">
        <f>'Formato 6 a)'!D136</f>
        <v>382586.56</v>
      </c>
      <c r="S128">
        <f>'Formato 6 a)'!E136</f>
        <v>352967.36</v>
      </c>
      <c r="T128">
        <f>'Formato 6 a)'!F136</f>
        <v>352967.36</v>
      </c>
      <c r="U128">
        <f>'Formato 6 a)'!G136</f>
        <v>29619.200000000012</v>
      </c>
    </row>
    <row r="129" spans="1:21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3197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1</v>
      </c>
      <c r="R135">
        <f>'Formato 6 a)'!D143</f>
        <v>3</v>
      </c>
      <c r="S135">
        <f>'Formato 6 a)'!E143</f>
        <v>1</v>
      </c>
      <c r="T135">
        <f>'Formato 6 a)'!F143</f>
        <v>1</v>
      </c>
      <c r="U135">
        <f>'Formato 6 a)'!G143</f>
        <v>2</v>
      </c>
    </row>
    <row r="136" spans="1:21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3198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3199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3200</v>
      </c>
      <c r="P138">
        <f>'Formato 6 a)'!B146</f>
        <v>3157800</v>
      </c>
      <c r="Q138">
        <f>'Formato 6 a)'!C146</f>
        <v>67401.020000000368</v>
      </c>
      <c r="R138">
        <f>'Formato 6 a)'!D146</f>
        <v>3225201.0200000005</v>
      </c>
      <c r="S138">
        <f>'Formato 6 a)'!E146</f>
        <v>3225261.92</v>
      </c>
      <c r="T138">
        <f>'Formato 6 a)'!F146</f>
        <v>3225201.0199999996</v>
      </c>
      <c r="U138">
        <f>'Formato 6 a)'!G146</f>
        <v>-60.899999999441206</v>
      </c>
    </row>
    <row r="139" spans="1:21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748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755</v>
      </c>
      <c r="P141">
        <f>'Formato 6 a)'!B149</f>
        <v>3157800</v>
      </c>
      <c r="Q141">
        <f>'Formato 6 a)'!C149</f>
        <v>67401.020000000368</v>
      </c>
      <c r="R141">
        <f>'Formato 6 a)'!D149</f>
        <v>3225201.0200000005</v>
      </c>
      <c r="S141">
        <f>'Formato 6 a)'!E149</f>
        <v>3225261.92</v>
      </c>
      <c r="T141">
        <f>'Formato 6 a)'!F149</f>
        <v>3225201.0199999996</v>
      </c>
      <c r="U141">
        <f>'Formato 6 a)'!G149</f>
        <v>-60.899999999441206</v>
      </c>
    </row>
    <row r="142" spans="1:21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658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3207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3208</v>
      </c>
      <c r="P150">
        <f>'Formato 6 a)'!B159</f>
        <v>459559203.23000002</v>
      </c>
      <c r="Q150">
        <f>'Formato 6 a)'!C159</f>
        <v>75668128.889999986</v>
      </c>
      <c r="R150">
        <f>'Formato 6 a)'!D159</f>
        <v>535227332.12</v>
      </c>
      <c r="S150">
        <f>'Formato 6 a)'!E159</f>
        <v>333884360.92999995</v>
      </c>
      <c r="T150">
        <f>'Formato 6 a)'!F159</f>
        <v>327028562.63999999</v>
      </c>
      <c r="U150">
        <f>'Formato 6 a)'!G159</f>
        <v>201342971.19000003</v>
      </c>
    </row>
  </sheetData>
  <sheetProtection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71"/>
  <dimension ref="A1:G70"/>
  <sheetViews>
    <sheetView showGridLines="0" zoomScale="90" zoomScaleNormal="90" workbookViewId="0">
      <selection activeCell="G57" sqref="G57"/>
    </sheetView>
  </sheetViews>
  <sheetFormatPr baseColWidth="10" defaultColWidth="0" defaultRowHeight="15" zeroHeight="1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>
      <c r="A1" s="174" t="s">
        <v>3279</v>
      </c>
      <c r="B1" s="174"/>
      <c r="C1" s="174"/>
      <c r="D1" s="174"/>
      <c r="E1" s="174"/>
      <c r="F1" s="174"/>
      <c r="G1" s="174"/>
    </row>
    <row r="2" spans="1:7">
      <c r="A2" s="155" t="str">
        <f>ENTE_PUBLICO_A</f>
        <v>MUNICIPIO DE ACAMBARO GTO, Gobierno del Estado de Guanajuato (a)</v>
      </c>
      <c r="B2" s="156"/>
      <c r="C2" s="156"/>
      <c r="D2" s="156"/>
      <c r="E2" s="156"/>
      <c r="F2" s="156"/>
      <c r="G2" s="157"/>
    </row>
    <row r="3" spans="1:7">
      <c r="A3" s="158" t="s">
        <v>277</v>
      </c>
      <c r="B3" s="159"/>
      <c r="C3" s="159"/>
      <c r="D3" s="159"/>
      <c r="E3" s="159"/>
      <c r="F3" s="159"/>
      <c r="G3" s="160"/>
    </row>
    <row r="4" spans="1:7">
      <c r="A4" s="158" t="s">
        <v>431</v>
      </c>
      <c r="B4" s="159"/>
      <c r="C4" s="159"/>
      <c r="D4" s="159"/>
      <c r="E4" s="159"/>
      <c r="F4" s="159"/>
      <c r="G4" s="160"/>
    </row>
    <row r="5" spans="1:7">
      <c r="A5" s="161" t="str">
        <f>TRIMESTRE</f>
        <v>Del 1 de enero al 31 de diciembre de 2020 (b)</v>
      </c>
      <c r="B5" s="162"/>
      <c r="C5" s="162"/>
      <c r="D5" s="162"/>
      <c r="E5" s="162"/>
      <c r="F5" s="162"/>
      <c r="G5" s="163"/>
    </row>
    <row r="6" spans="1:7">
      <c r="A6" s="164" t="s">
        <v>118</v>
      </c>
      <c r="B6" s="165"/>
      <c r="C6" s="165"/>
      <c r="D6" s="165"/>
      <c r="E6" s="165"/>
      <c r="F6" s="165"/>
      <c r="G6" s="166"/>
    </row>
    <row r="7" spans="1:7">
      <c r="A7" s="170" t="s">
        <v>0</v>
      </c>
      <c r="B7" s="172" t="s">
        <v>279</v>
      </c>
      <c r="C7" s="172"/>
      <c r="D7" s="172"/>
      <c r="E7" s="172"/>
      <c r="F7" s="172"/>
      <c r="G7" s="176" t="s">
        <v>280</v>
      </c>
    </row>
    <row r="8" spans="1:7" ht="30">
      <c r="A8" s="171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5"/>
    </row>
    <row r="9" spans="1:7">
      <c r="A9" s="52" t="s">
        <v>432</v>
      </c>
      <c r="B9" s="59">
        <f>SUM(B10:GASTO_NE_FIN_01)</f>
        <v>194289367.08999997</v>
      </c>
      <c r="C9" s="59">
        <f>SUM(C10:GASTO_NE_FIN_02)</f>
        <v>12331691.58</v>
      </c>
      <c r="D9" s="59">
        <f>SUM(D10:GASTO_NE_FIN_03)</f>
        <v>206621058.66999996</v>
      </c>
      <c r="E9" s="59">
        <f>SUM(E10:GASTO_NE_FIN_04)</f>
        <v>185739627.44000006</v>
      </c>
      <c r="F9" s="59">
        <f>SUM(F10:GASTO_NE_FIN_05)</f>
        <v>179364139.99000004</v>
      </c>
      <c r="G9" s="59">
        <f>SUM(G10:GASTO_NE_FIN_06)</f>
        <v>20881431.23</v>
      </c>
    </row>
    <row r="10" spans="1:7" s="24" customFormat="1">
      <c r="A10" s="144" t="s">
        <v>3305</v>
      </c>
      <c r="B10" s="60">
        <v>1853595.8</v>
      </c>
      <c r="C10" s="60">
        <v>0</v>
      </c>
      <c r="D10" s="60">
        <v>1853595.8</v>
      </c>
      <c r="E10" s="60">
        <v>1791211.89</v>
      </c>
      <c r="F10" s="60">
        <v>1791211.89</v>
      </c>
      <c r="G10" s="77">
        <v>62383.910000000149</v>
      </c>
    </row>
    <row r="11" spans="1:7" s="24" customFormat="1">
      <c r="A11" s="144" t="s">
        <v>3306</v>
      </c>
      <c r="B11" s="60">
        <v>1041346.76</v>
      </c>
      <c r="C11" s="60">
        <v>0</v>
      </c>
      <c r="D11" s="60">
        <v>1041346.76</v>
      </c>
      <c r="E11" s="60">
        <v>970186.08</v>
      </c>
      <c r="F11" s="60">
        <v>970186.08</v>
      </c>
      <c r="G11" s="77">
        <v>71160.680000000051</v>
      </c>
    </row>
    <row r="12" spans="1:7" s="24" customFormat="1">
      <c r="A12" s="144" t="s">
        <v>3307</v>
      </c>
      <c r="B12" s="60">
        <v>556634.62</v>
      </c>
      <c r="C12" s="60">
        <v>0</v>
      </c>
      <c r="D12" s="60">
        <v>556634.62</v>
      </c>
      <c r="E12" s="60">
        <v>518477.19</v>
      </c>
      <c r="F12" s="60">
        <v>518477.19</v>
      </c>
      <c r="G12" s="77">
        <v>38157.429999999993</v>
      </c>
    </row>
    <row r="13" spans="1:7" s="24" customFormat="1">
      <c r="A13" s="144" t="s">
        <v>3308</v>
      </c>
      <c r="B13" s="60">
        <v>13447992.25</v>
      </c>
      <c r="C13" s="60">
        <v>0</v>
      </c>
      <c r="D13" s="60">
        <v>13447992.25</v>
      </c>
      <c r="E13" s="60">
        <v>13273213.630000001</v>
      </c>
      <c r="F13" s="60">
        <v>13273213.630000001</v>
      </c>
      <c r="G13" s="77">
        <v>174778.61999999918</v>
      </c>
    </row>
    <row r="14" spans="1:7" s="24" customFormat="1">
      <c r="A14" s="144" t="s">
        <v>3309</v>
      </c>
      <c r="B14" s="60">
        <v>10841283.050000001</v>
      </c>
      <c r="C14" s="60">
        <v>12843724</v>
      </c>
      <c r="D14" s="60">
        <v>23685007.050000001</v>
      </c>
      <c r="E14" s="60">
        <v>21974867.41</v>
      </c>
      <c r="F14" s="60">
        <v>21760161.100000001</v>
      </c>
      <c r="G14" s="77">
        <v>1710139.6400000006</v>
      </c>
    </row>
    <row r="15" spans="1:7" s="24" customFormat="1">
      <c r="A15" s="144" t="s">
        <v>3310</v>
      </c>
      <c r="B15" s="60">
        <v>3680396.39</v>
      </c>
      <c r="C15" s="60">
        <v>0</v>
      </c>
      <c r="D15" s="60">
        <v>3680396.39</v>
      </c>
      <c r="E15" s="60">
        <v>3501003.63</v>
      </c>
      <c r="F15" s="60">
        <v>3499503.63</v>
      </c>
      <c r="G15" s="77">
        <v>179392.76000000024</v>
      </c>
    </row>
    <row r="16" spans="1:7" s="24" customFormat="1">
      <c r="A16" s="144" t="s">
        <v>3311</v>
      </c>
      <c r="B16" s="60">
        <v>1467552.03</v>
      </c>
      <c r="C16" s="60">
        <v>0</v>
      </c>
      <c r="D16" s="60">
        <v>1467552.03</v>
      </c>
      <c r="E16" s="60">
        <v>1458172.09</v>
      </c>
      <c r="F16" s="60">
        <v>1458172.09</v>
      </c>
      <c r="G16" s="77">
        <v>9379.9399999999441</v>
      </c>
    </row>
    <row r="17" spans="1:7" s="24" customFormat="1">
      <c r="A17" s="144" t="s">
        <v>3312</v>
      </c>
      <c r="B17" s="60">
        <v>54500718.640000001</v>
      </c>
      <c r="C17" s="60">
        <v>-4200826.2300000004</v>
      </c>
      <c r="D17" s="60">
        <v>50299892.409999996</v>
      </c>
      <c r="E17" s="60">
        <v>45789821.759999998</v>
      </c>
      <c r="F17" s="60">
        <v>43740408.740000002</v>
      </c>
      <c r="G17" s="77">
        <v>4510070.6500000022</v>
      </c>
    </row>
    <row r="18" spans="1:7" s="24" customFormat="1">
      <c r="A18" s="144" t="s">
        <v>3313</v>
      </c>
      <c r="B18" s="60">
        <v>1520415.87</v>
      </c>
      <c r="C18" s="60">
        <v>0</v>
      </c>
      <c r="D18" s="60">
        <v>1520415.87</v>
      </c>
      <c r="E18" s="60">
        <v>1511891.41</v>
      </c>
      <c r="F18" s="60">
        <v>1508225.81</v>
      </c>
      <c r="G18" s="77">
        <v>8524.4600000001956</v>
      </c>
    </row>
    <row r="19" spans="1:7" s="24" customFormat="1">
      <c r="A19" s="144" t="s">
        <v>3314</v>
      </c>
      <c r="B19" s="60">
        <v>2087474.2</v>
      </c>
      <c r="C19" s="60">
        <v>12725.88</v>
      </c>
      <c r="D19" s="60">
        <v>2100200.08</v>
      </c>
      <c r="E19" s="60">
        <v>1688805.18</v>
      </c>
      <c r="F19" s="60">
        <v>1688805.18</v>
      </c>
      <c r="G19" s="77">
        <v>411394.9</v>
      </c>
    </row>
    <row r="20" spans="1:7" s="24" customFormat="1">
      <c r="A20" s="144" t="s">
        <v>3315</v>
      </c>
      <c r="B20" s="60">
        <v>1194091.8400000001</v>
      </c>
      <c r="C20" s="60">
        <v>0</v>
      </c>
      <c r="D20" s="60">
        <v>1194091.8400000001</v>
      </c>
      <c r="E20" s="60">
        <v>1166397.8</v>
      </c>
      <c r="F20" s="60">
        <v>1166397.8</v>
      </c>
      <c r="G20" s="77">
        <v>27694.040000000037</v>
      </c>
    </row>
    <row r="21" spans="1:7" s="24" customFormat="1">
      <c r="A21" s="144" t="s">
        <v>3316</v>
      </c>
      <c r="B21" s="60">
        <v>20475519.260000002</v>
      </c>
      <c r="C21" s="60">
        <v>942727.39999999991</v>
      </c>
      <c r="D21" s="60">
        <v>21418246.66</v>
      </c>
      <c r="E21" s="60">
        <v>15490143.310000001</v>
      </c>
      <c r="F21" s="60">
        <v>15071921.310000001</v>
      </c>
      <c r="G21" s="77">
        <v>5928103.3500000015</v>
      </c>
    </row>
    <row r="22" spans="1:7" s="24" customFormat="1">
      <c r="A22" s="144" t="s">
        <v>3317</v>
      </c>
      <c r="B22" s="60">
        <v>8355222.6699999999</v>
      </c>
      <c r="C22" s="60">
        <v>-1800000</v>
      </c>
      <c r="D22" s="60">
        <v>6555222.6699999999</v>
      </c>
      <c r="E22" s="60">
        <v>6373406.54</v>
      </c>
      <c r="F22" s="60">
        <v>6373406.54</v>
      </c>
      <c r="G22" s="77">
        <v>181816.12999999989</v>
      </c>
    </row>
    <row r="23" spans="1:7" s="24" customFormat="1">
      <c r="A23" s="144" t="s">
        <v>3318</v>
      </c>
      <c r="B23" s="60">
        <v>1606080.89</v>
      </c>
      <c r="C23" s="60">
        <v>0</v>
      </c>
      <c r="D23" s="60">
        <v>1606080.89</v>
      </c>
      <c r="E23" s="60">
        <v>1503444.01</v>
      </c>
      <c r="F23" s="60">
        <v>1503444.01</v>
      </c>
      <c r="G23" s="77">
        <v>102636.87999999989</v>
      </c>
    </row>
    <row r="24" spans="1:7" s="24" customFormat="1">
      <c r="A24" s="144" t="s">
        <v>3319</v>
      </c>
      <c r="B24" s="60">
        <v>2704273.16</v>
      </c>
      <c r="C24" s="60">
        <v>0</v>
      </c>
      <c r="D24" s="60">
        <v>2704273.16</v>
      </c>
      <c r="E24" s="60">
        <v>2694773.62</v>
      </c>
      <c r="F24" s="60">
        <v>2526296.13</v>
      </c>
      <c r="G24" s="77">
        <v>9499.5400000000373</v>
      </c>
    </row>
    <row r="25" spans="1:7" s="24" customFormat="1">
      <c r="A25" s="144" t="s">
        <v>3320</v>
      </c>
      <c r="B25" s="60">
        <v>5053453.07</v>
      </c>
      <c r="C25" s="60">
        <v>-721608</v>
      </c>
      <c r="D25" s="60">
        <v>4331845.07</v>
      </c>
      <c r="E25" s="60">
        <v>4178397.92</v>
      </c>
      <c r="F25" s="60">
        <v>4178397.92</v>
      </c>
      <c r="G25" s="77">
        <v>153447.15000000037</v>
      </c>
    </row>
    <row r="26" spans="1:7" s="24" customFormat="1">
      <c r="A26" s="144" t="s">
        <v>3321</v>
      </c>
      <c r="B26" s="60">
        <v>490324.14</v>
      </c>
      <c r="C26" s="60">
        <v>0</v>
      </c>
      <c r="D26" s="60">
        <v>490324.14</v>
      </c>
      <c r="E26" s="60">
        <v>469461.95</v>
      </c>
      <c r="F26" s="60">
        <v>469461.95</v>
      </c>
      <c r="G26" s="77">
        <v>20862.190000000002</v>
      </c>
    </row>
    <row r="27" spans="1:7" s="24" customFormat="1">
      <c r="A27" s="144" t="s">
        <v>3322</v>
      </c>
      <c r="B27" s="60">
        <v>2486206.38</v>
      </c>
      <c r="C27" s="60">
        <v>0</v>
      </c>
      <c r="D27" s="60">
        <v>2486206.38</v>
      </c>
      <c r="E27" s="60">
        <v>1873672.25</v>
      </c>
      <c r="F27" s="60">
        <v>1873672.25</v>
      </c>
      <c r="G27" s="77">
        <v>612534.12999999989</v>
      </c>
    </row>
    <row r="28" spans="1:7" s="24" customFormat="1">
      <c r="A28" s="144" t="s">
        <v>3323</v>
      </c>
      <c r="B28" s="60">
        <v>3392884.71</v>
      </c>
      <c r="C28" s="60">
        <v>1250000</v>
      </c>
      <c r="D28" s="60">
        <v>4642884.71</v>
      </c>
      <c r="E28" s="60">
        <v>4495674.01</v>
      </c>
      <c r="F28" s="60">
        <v>4495674.01</v>
      </c>
      <c r="G28" s="77">
        <v>147210.70000000019</v>
      </c>
    </row>
    <row r="29" spans="1:7" s="24" customFormat="1">
      <c r="A29" s="144" t="s">
        <v>3324</v>
      </c>
      <c r="B29" s="60">
        <v>3845386.7</v>
      </c>
      <c r="C29" s="60">
        <v>0</v>
      </c>
      <c r="D29" s="60">
        <v>3845386.7</v>
      </c>
      <c r="E29" s="60">
        <v>3720223.53</v>
      </c>
      <c r="F29" s="60">
        <v>3720223.53</v>
      </c>
      <c r="G29" s="77">
        <v>125163.17000000039</v>
      </c>
    </row>
    <row r="30" spans="1:7" s="24" customFormat="1">
      <c r="A30" s="144" t="s">
        <v>3325</v>
      </c>
      <c r="B30" s="60">
        <v>1138390.71</v>
      </c>
      <c r="C30" s="60">
        <v>0</v>
      </c>
      <c r="D30" s="60">
        <v>1138390.71</v>
      </c>
      <c r="E30" s="60">
        <v>1062192.21</v>
      </c>
      <c r="F30" s="60">
        <v>1062192.21</v>
      </c>
      <c r="G30" s="77">
        <v>76198.5</v>
      </c>
    </row>
    <row r="31" spans="1:7" s="24" customFormat="1">
      <c r="A31" s="144" t="s">
        <v>3326</v>
      </c>
      <c r="B31" s="60">
        <v>3510548.1</v>
      </c>
      <c r="C31" s="60">
        <v>13000</v>
      </c>
      <c r="D31" s="60">
        <v>3523548.1</v>
      </c>
      <c r="E31" s="60">
        <v>3297991.48</v>
      </c>
      <c r="F31" s="60">
        <v>3297991.48</v>
      </c>
      <c r="G31" s="77">
        <v>225556.62000000011</v>
      </c>
    </row>
    <row r="32" spans="1:7" s="24" customFormat="1">
      <c r="A32" s="144" t="s">
        <v>3327</v>
      </c>
      <c r="B32" s="60">
        <v>485234.6</v>
      </c>
      <c r="C32" s="60">
        <v>0</v>
      </c>
      <c r="D32" s="60">
        <v>485234.6</v>
      </c>
      <c r="E32" s="60">
        <v>478712.1</v>
      </c>
      <c r="F32" s="60">
        <v>478712.1</v>
      </c>
      <c r="G32" s="77">
        <v>6522.5</v>
      </c>
    </row>
    <row r="33" spans="1:7" s="24" customFormat="1">
      <c r="A33" s="144" t="s">
        <v>3328</v>
      </c>
      <c r="B33" s="60">
        <v>2883281.1</v>
      </c>
      <c r="C33" s="60">
        <v>-714285.71</v>
      </c>
      <c r="D33" s="60">
        <v>2168995.39</v>
      </c>
      <c r="E33" s="60">
        <v>1682908.21</v>
      </c>
      <c r="F33" s="60">
        <v>1682908.21</v>
      </c>
      <c r="G33" s="77">
        <v>486087.18000000017</v>
      </c>
    </row>
    <row r="34" spans="1:7" s="24" customFormat="1">
      <c r="A34" s="144" t="s">
        <v>3329</v>
      </c>
      <c r="B34" s="60">
        <v>1026911.31</v>
      </c>
      <c r="C34" s="60">
        <v>216455.95</v>
      </c>
      <c r="D34" s="60">
        <v>1243367.26</v>
      </c>
      <c r="E34" s="60">
        <v>1176003.58</v>
      </c>
      <c r="F34" s="60">
        <v>1116003.58</v>
      </c>
      <c r="G34" s="77">
        <v>67363.679999999993</v>
      </c>
    </row>
    <row r="35" spans="1:7" s="24" customFormat="1">
      <c r="A35" s="144" t="s">
        <v>3330</v>
      </c>
      <c r="B35" s="60">
        <v>2921749.41</v>
      </c>
      <c r="C35" s="60">
        <v>200000</v>
      </c>
      <c r="D35" s="60">
        <v>3121749.41</v>
      </c>
      <c r="E35" s="60">
        <v>2913836</v>
      </c>
      <c r="F35" s="60">
        <v>2514636</v>
      </c>
      <c r="G35" s="77">
        <v>207913.41000000015</v>
      </c>
    </row>
    <row r="36" spans="1:7" s="24" customFormat="1">
      <c r="A36" s="144" t="s">
        <v>3331</v>
      </c>
      <c r="B36" s="60">
        <v>7851853.5999999996</v>
      </c>
      <c r="C36" s="60">
        <v>-200000</v>
      </c>
      <c r="D36" s="60">
        <v>7651853.5999999996</v>
      </c>
      <c r="E36" s="60">
        <v>7326154.0999999996</v>
      </c>
      <c r="F36" s="60">
        <v>5378691.8700000001</v>
      </c>
      <c r="G36" s="77">
        <v>325699.5</v>
      </c>
    </row>
    <row r="37" spans="1:7" s="24" customFormat="1">
      <c r="A37" s="144" t="s">
        <v>3332</v>
      </c>
      <c r="B37" s="60">
        <v>3714711.28</v>
      </c>
      <c r="C37" s="60">
        <v>0</v>
      </c>
      <c r="D37" s="60">
        <v>3714711.28</v>
      </c>
      <c r="E37" s="60">
        <v>3609441.26</v>
      </c>
      <c r="F37" s="60">
        <v>3581061.95</v>
      </c>
      <c r="G37" s="77">
        <v>105270.02000000002</v>
      </c>
    </row>
    <row r="38" spans="1:7" s="24" customFormat="1">
      <c r="A38" s="144" t="s">
        <v>3333</v>
      </c>
      <c r="B38" s="60">
        <v>1552580.37</v>
      </c>
      <c r="C38" s="60">
        <v>0</v>
      </c>
      <c r="D38" s="60">
        <v>1552580.37</v>
      </c>
      <c r="E38" s="60">
        <v>1480652.36</v>
      </c>
      <c r="F38" s="60">
        <v>1480652.36</v>
      </c>
      <c r="G38" s="77">
        <v>71928.010000000009</v>
      </c>
    </row>
    <row r="39" spans="1:7" s="24" customFormat="1">
      <c r="A39" s="144" t="s">
        <v>3334</v>
      </c>
      <c r="B39" s="60">
        <v>1770697.98</v>
      </c>
      <c r="C39" s="60">
        <v>30000.000000000004</v>
      </c>
      <c r="D39" s="60">
        <v>1800697.98</v>
      </c>
      <c r="E39" s="60">
        <v>1771581.9</v>
      </c>
      <c r="F39" s="60">
        <v>1771581.9</v>
      </c>
      <c r="G39" s="77">
        <v>29116.080000000078</v>
      </c>
    </row>
    <row r="40" spans="1:7" s="24" customFormat="1">
      <c r="A40" s="144" t="s">
        <v>3335</v>
      </c>
      <c r="B40" s="60">
        <v>821861.25</v>
      </c>
      <c r="C40" s="60">
        <v>0</v>
      </c>
      <c r="D40" s="60">
        <v>821861.25</v>
      </c>
      <c r="E40" s="60">
        <v>804868.89</v>
      </c>
      <c r="F40" s="60">
        <v>804868.89</v>
      </c>
      <c r="G40" s="77">
        <v>16992.359999999986</v>
      </c>
    </row>
    <row r="41" spans="1:7" s="24" customFormat="1">
      <c r="A41" s="144" t="s">
        <v>3336</v>
      </c>
      <c r="B41" s="60">
        <v>17711096.350000001</v>
      </c>
      <c r="C41" s="60">
        <v>7035135.7599999988</v>
      </c>
      <c r="D41" s="60">
        <v>24746232.109999999</v>
      </c>
      <c r="E41" s="60">
        <v>19272668.390000001</v>
      </c>
      <c r="F41" s="60">
        <v>18734852.780000001</v>
      </c>
      <c r="G41" s="77">
        <v>5473563.7199999997</v>
      </c>
    </row>
    <row r="42" spans="1:7" s="24" customFormat="1">
      <c r="A42" s="144" t="s">
        <v>3337</v>
      </c>
      <c r="B42" s="60">
        <v>2134484.86</v>
      </c>
      <c r="C42" s="60">
        <v>-346000</v>
      </c>
      <c r="D42" s="60">
        <v>1788484.8599999999</v>
      </c>
      <c r="E42" s="60">
        <v>1590978.73</v>
      </c>
      <c r="F42" s="60">
        <v>1590978.73</v>
      </c>
      <c r="G42" s="77">
        <v>197506.12999999989</v>
      </c>
    </row>
    <row r="43" spans="1:7" s="24" customFormat="1">
      <c r="A43" s="144" t="s">
        <v>3338</v>
      </c>
      <c r="B43" s="60">
        <v>1964730.51</v>
      </c>
      <c r="C43" s="60">
        <v>0</v>
      </c>
      <c r="D43" s="60">
        <v>1964730.51</v>
      </c>
      <c r="E43" s="60">
        <v>1837022.09</v>
      </c>
      <c r="F43" s="60">
        <v>1837022.09</v>
      </c>
      <c r="G43" s="77">
        <v>127708.41999999993</v>
      </c>
    </row>
    <row r="44" spans="1:7" s="24" customFormat="1">
      <c r="A44" s="144" t="s">
        <v>3339</v>
      </c>
      <c r="B44" s="60">
        <v>4200383.2300000004</v>
      </c>
      <c r="C44" s="60">
        <v>-819209</v>
      </c>
      <c r="D44" s="60">
        <v>3381174.2300000004</v>
      </c>
      <c r="E44" s="60">
        <v>2991370.93</v>
      </c>
      <c r="F44" s="60">
        <v>2331400.9300000002</v>
      </c>
      <c r="G44" s="77">
        <v>389803.30000000028</v>
      </c>
    </row>
    <row r="45" spans="1:7" s="24" customFormat="1">
      <c r="A45" s="144" t="s">
        <v>3294</v>
      </c>
      <c r="B45" s="60">
        <v>0</v>
      </c>
      <c r="C45" s="60">
        <v>0</v>
      </c>
      <c r="D45" s="60">
        <v>0</v>
      </c>
      <c r="E45" s="60">
        <v>0</v>
      </c>
      <c r="F45" s="60">
        <v>113324.12</v>
      </c>
      <c r="G45" s="77">
        <v>0</v>
      </c>
    </row>
    <row r="46" spans="1:7" s="24" customFormat="1">
      <c r="A46" s="144" t="s">
        <v>3295</v>
      </c>
      <c r="B46" s="60">
        <v>0</v>
      </c>
      <c r="C46" s="60">
        <v>-1410148.47</v>
      </c>
      <c r="D46" s="60">
        <v>-1410148.47</v>
      </c>
      <c r="E46" s="60">
        <v>0</v>
      </c>
      <c r="F46" s="60">
        <v>0</v>
      </c>
      <c r="G46" s="77">
        <v>-1410148.47</v>
      </c>
    </row>
    <row r="47" spans="1:7" s="24" customFormat="1">
      <c r="A47" s="144"/>
      <c r="B47" s="60"/>
      <c r="C47" s="60"/>
      <c r="D47" s="60"/>
      <c r="E47" s="60"/>
      <c r="F47" s="60"/>
      <c r="G47" s="77"/>
    </row>
    <row r="48" spans="1:7" s="24" customFormat="1">
      <c r="A48" s="144"/>
      <c r="B48" s="60"/>
      <c r="C48" s="60"/>
      <c r="D48" s="60"/>
      <c r="E48" s="60"/>
      <c r="F48" s="60"/>
      <c r="G48" s="77">
        <f t="shared" ref="G48" si="0">D48-E48</f>
        <v>0</v>
      </c>
    </row>
    <row r="49" spans="1:7">
      <c r="A49" s="76" t="s">
        <v>675</v>
      </c>
      <c r="B49" s="54"/>
      <c r="C49" s="54"/>
      <c r="D49" s="54"/>
      <c r="E49" s="54"/>
      <c r="F49" s="54"/>
      <c r="G49" s="54"/>
    </row>
    <row r="50" spans="1:7" s="24" customFormat="1">
      <c r="A50" s="55" t="s">
        <v>433</v>
      </c>
      <c r="B50" s="61">
        <f>SUM(B51:GASTO_E_FIN_01)</f>
        <v>265269836.13999999</v>
      </c>
      <c r="C50" s="61">
        <f>SUM(C51:GASTO_E_FIN_02)</f>
        <v>63336437.310000002</v>
      </c>
      <c r="D50" s="61">
        <f>SUM(D51:GASTO_E_FIN_03)</f>
        <v>328606273.44999999</v>
      </c>
      <c r="E50" s="61">
        <f>SUM(E51:GASTO_E_FIN_04)</f>
        <v>148144733.49000001</v>
      </c>
      <c r="F50" s="61">
        <f>SUM(F51:GASTO_E_FIN_05)</f>
        <v>147664422.65000001</v>
      </c>
      <c r="G50" s="61">
        <f>SUM(G51:GASTO_E_FIN_06)</f>
        <v>180461539.96000001</v>
      </c>
    </row>
    <row r="51" spans="1:7" s="24" customFormat="1">
      <c r="A51" s="144" t="s">
        <v>3291</v>
      </c>
      <c r="B51" s="60">
        <v>12608874.83</v>
      </c>
      <c r="C51" s="60">
        <v>0</v>
      </c>
      <c r="D51" s="60">
        <v>12608874.83</v>
      </c>
      <c r="E51" s="60">
        <v>421440</v>
      </c>
      <c r="F51" s="60">
        <v>421080</v>
      </c>
      <c r="G51" s="60">
        <v>12187434.83</v>
      </c>
    </row>
    <row r="52" spans="1:7" s="24" customFormat="1">
      <c r="A52" s="144" t="s">
        <v>3292</v>
      </c>
      <c r="B52" s="60">
        <v>24370120.09</v>
      </c>
      <c r="C52" s="60">
        <v>0</v>
      </c>
      <c r="D52" s="60">
        <v>24370120.09</v>
      </c>
      <c r="E52" s="60">
        <v>0</v>
      </c>
      <c r="F52" s="60">
        <v>0</v>
      </c>
      <c r="G52" s="60">
        <v>24370120.09</v>
      </c>
    </row>
    <row r="53" spans="1:7" s="24" customFormat="1">
      <c r="A53" s="144" t="s">
        <v>3293</v>
      </c>
      <c r="B53" s="60">
        <v>932178.83</v>
      </c>
      <c r="C53" s="60">
        <v>0</v>
      </c>
      <c r="D53" s="60">
        <v>932178.83</v>
      </c>
      <c r="E53" s="60">
        <v>0</v>
      </c>
      <c r="F53" s="60">
        <v>0</v>
      </c>
      <c r="G53" s="60">
        <v>932178.83</v>
      </c>
    </row>
    <row r="54" spans="1:7" s="24" customFormat="1">
      <c r="A54" s="144" t="s">
        <v>3294</v>
      </c>
      <c r="B54" s="60">
        <v>0</v>
      </c>
      <c r="C54" s="60">
        <v>26586692.52</v>
      </c>
      <c r="D54" s="60">
        <v>26586692.52</v>
      </c>
      <c r="E54" s="60">
        <v>26576341.48</v>
      </c>
      <c r="F54" s="60">
        <v>26463017.359999999</v>
      </c>
      <c r="G54" s="60">
        <v>10351.039999999106</v>
      </c>
    </row>
    <row r="55" spans="1:7" s="24" customFormat="1">
      <c r="A55" s="144" t="s">
        <v>3295</v>
      </c>
      <c r="B55" s="60">
        <v>69352253.549999997</v>
      </c>
      <c r="C55" s="60">
        <v>760133.92000000179</v>
      </c>
      <c r="D55" s="60">
        <v>70112387.469999999</v>
      </c>
      <c r="E55" s="60">
        <v>25952679.25</v>
      </c>
      <c r="F55" s="60">
        <v>25952679.25</v>
      </c>
      <c r="G55" s="60">
        <v>44159708.219999999</v>
      </c>
    </row>
    <row r="56" spans="1:7" s="24" customFormat="1">
      <c r="A56" s="144" t="s">
        <v>3296</v>
      </c>
      <c r="B56" s="60">
        <v>0</v>
      </c>
      <c r="C56" s="60">
        <v>1856589.8</v>
      </c>
      <c r="D56" s="60">
        <v>1856589.8</v>
      </c>
      <c r="E56" s="60">
        <v>0</v>
      </c>
      <c r="F56" s="60">
        <v>0</v>
      </c>
      <c r="G56" s="60">
        <v>1856589.8</v>
      </c>
    </row>
    <row r="57" spans="1:7" s="24" customFormat="1">
      <c r="A57" s="144" t="s">
        <v>3297</v>
      </c>
      <c r="B57" s="60">
        <v>78156312.450000003</v>
      </c>
      <c r="C57" s="60">
        <v>-109204.44999999925</v>
      </c>
      <c r="D57" s="60">
        <v>78047108</v>
      </c>
      <c r="E57" s="60">
        <v>78413124.730000004</v>
      </c>
      <c r="F57" s="60">
        <v>78046498.010000005</v>
      </c>
      <c r="G57" s="60">
        <v>-366016.73000000045</v>
      </c>
    </row>
    <row r="58" spans="1:7" s="24" customFormat="1">
      <c r="A58" s="144" t="s">
        <v>3298</v>
      </c>
      <c r="B58" s="60">
        <v>362161.76</v>
      </c>
      <c r="C58" s="60">
        <v>0</v>
      </c>
      <c r="D58" s="60">
        <v>362161.76</v>
      </c>
      <c r="E58" s="60">
        <v>0</v>
      </c>
      <c r="F58" s="60">
        <v>0</v>
      </c>
      <c r="G58" s="60">
        <v>362161.76</v>
      </c>
    </row>
    <row r="59" spans="1:7" s="24" customFormat="1">
      <c r="A59" s="144" t="s">
        <v>3299</v>
      </c>
      <c r="B59" s="60">
        <v>7389045.4500000002</v>
      </c>
      <c r="C59" s="60">
        <v>0</v>
      </c>
      <c r="D59" s="60">
        <v>7389045.4500000002</v>
      </c>
      <c r="E59" s="60">
        <v>0</v>
      </c>
      <c r="F59" s="60">
        <v>0</v>
      </c>
      <c r="G59" s="60">
        <v>7389045.4500000002</v>
      </c>
    </row>
    <row r="60" spans="1:7" s="24" customFormat="1">
      <c r="A60" s="144" t="s">
        <v>3300</v>
      </c>
      <c r="B60" s="60">
        <v>5680720.9000000004</v>
      </c>
      <c r="C60" s="60">
        <v>0</v>
      </c>
      <c r="D60" s="60">
        <v>5680720.9000000004</v>
      </c>
      <c r="E60" s="60">
        <v>5961.6</v>
      </c>
      <c r="F60" s="60">
        <v>5961.6</v>
      </c>
      <c r="G60" s="60">
        <v>5674759.3000000007</v>
      </c>
    </row>
    <row r="61" spans="1:7" s="24" customFormat="1">
      <c r="A61" s="144" t="s">
        <v>3301</v>
      </c>
      <c r="B61" s="60">
        <v>2516014.46</v>
      </c>
      <c r="C61" s="60">
        <v>0</v>
      </c>
      <c r="D61" s="60">
        <v>2516014.46</v>
      </c>
      <c r="E61" s="60">
        <v>0</v>
      </c>
      <c r="F61" s="60">
        <v>0</v>
      </c>
      <c r="G61" s="60">
        <v>2516014.46</v>
      </c>
    </row>
    <row r="62" spans="1:7" s="24" customFormat="1">
      <c r="A62" s="144" t="s">
        <v>3302</v>
      </c>
      <c r="B62" s="60">
        <v>8000000</v>
      </c>
      <c r="C62" s="60">
        <v>0</v>
      </c>
      <c r="D62" s="60">
        <v>8000000</v>
      </c>
      <c r="E62" s="60">
        <v>4216992.96</v>
      </c>
      <c r="F62" s="60">
        <v>4216992.96</v>
      </c>
      <c r="G62" s="60">
        <v>3783007.04</v>
      </c>
    </row>
    <row r="63" spans="1:7" s="24" customFormat="1">
      <c r="A63" s="144" t="s">
        <v>3303</v>
      </c>
      <c r="B63" s="60">
        <v>40000000</v>
      </c>
      <c r="C63" s="60">
        <v>34242225.519999996</v>
      </c>
      <c r="D63" s="60">
        <v>74242225.519999996</v>
      </c>
      <c r="E63" s="60">
        <v>2597424.48</v>
      </c>
      <c r="F63" s="60">
        <v>2597424.48</v>
      </c>
      <c r="G63" s="60">
        <v>71644801.039999992</v>
      </c>
    </row>
    <row r="64" spans="1:7" s="24" customFormat="1">
      <c r="A64" s="144" t="s">
        <v>3304</v>
      </c>
      <c r="B64" s="60">
        <v>15902153.82</v>
      </c>
      <c r="C64" s="60">
        <v>0</v>
      </c>
      <c r="D64" s="60">
        <v>15902153.82</v>
      </c>
      <c r="E64" s="60">
        <v>9960768.9900000002</v>
      </c>
      <c r="F64" s="60">
        <v>9960768.9900000002</v>
      </c>
      <c r="G64" s="60">
        <v>5941384.8300000001</v>
      </c>
    </row>
    <row r="65" spans="1:7" s="24" customFormat="1">
      <c r="A65" s="144"/>
      <c r="B65" s="60"/>
      <c r="C65" s="60"/>
      <c r="D65" s="60"/>
      <c r="E65" s="60"/>
      <c r="F65" s="60"/>
      <c r="G65" s="60"/>
    </row>
    <row r="66" spans="1:7" s="24" customFormat="1">
      <c r="A66" s="144"/>
      <c r="B66" s="60"/>
      <c r="C66" s="60"/>
      <c r="D66" s="60"/>
      <c r="E66" s="60"/>
      <c r="F66" s="60"/>
      <c r="G66" s="60">
        <f t="shared" ref="G66" si="1">D66-E66</f>
        <v>0</v>
      </c>
    </row>
    <row r="67" spans="1:7">
      <c r="A67" s="76" t="s">
        <v>675</v>
      </c>
      <c r="B67" s="54"/>
      <c r="C67" s="54"/>
      <c r="D67" s="54"/>
      <c r="E67" s="54"/>
      <c r="F67" s="54"/>
      <c r="G67" s="54"/>
    </row>
    <row r="68" spans="1:7">
      <c r="A68" s="55" t="s">
        <v>360</v>
      </c>
      <c r="B68" s="61">
        <f>GASTO_NE_T1+GASTO_E_T1</f>
        <v>459559203.22999996</v>
      </c>
      <c r="C68" s="61">
        <f>GASTO_NE_T2+GASTO_E_T2</f>
        <v>75668128.890000001</v>
      </c>
      <c r="D68" s="61">
        <f>GASTO_NE_T3+GASTO_E_T3</f>
        <v>535227332.11999995</v>
      </c>
      <c r="E68" s="61">
        <f>GASTO_NE_T4+GASTO_E_T4</f>
        <v>333884360.93000007</v>
      </c>
      <c r="F68" s="61">
        <f>GASTO_NE_T5+GASTO_E_T5</f>
        <v>327028562.64000005</v>
      </c>
      <c r="G68" s="61">
        <f>GASTO_NE_T6+GASTO_E_T6</f>
        <v>201342971.19</v>
      </c>
    </row>
    <row r="69" spans="1:7">
      <c r="A69" s="58"/>
      <c r="B69" s="65"/>
      <c r="C69" s="65"/>
      <c r="D69" s="65"/>
      <c r="E69" s="65"/>
      <c r="F69" s="65"/>
      <c r="G69" s="78"/>
    </row>
    <row r="70" spans="1:7" hidden="1">
      <c r="A70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68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17"/>
  <dimension ref="A1:Y150"/>
  <sheetViews>
    <sheetView workbookViewId="0">
      <selection activeCell="C5" sqref="C5"/>
    </sheetView>
  </sheetViews>
  <sheetFormatPr baseColWidth="10" defaultRowHeight="1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3136</v>
      </c>
      <c r="Q1" t="s">
        <v>3137</v>
      </c>
      <c r="R1" t="s">
        <v>726</v>
      </c>
      <c r="S1" t="s">
        <v>720</v>
      </c>
      <c r="T1" t="s">
        <v>3138</v>
      </c>
      <c r="U1" t="s">
        <v>3139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700</v>
      </c>
      <c r="P2" s="18">
        <f>GASTO_NE_T1</f>
        <v>194289367.08999997</v>
      </c>
      <c r="Q2" s="18">
        <f>GASTO_NE_T2</f>
        <v>12331691.58</v>
      </c>
      <c r="R2" s="18">
        <f>GASTO_NE_T3</f>
        <v>206621058.66999996</v>
      </c>
      <c r="S2" s="18">
        <f>GASTO_NE_T4</f>
        <v>185739627.44000006</v>
      </c>
      <c r="T2" s="18">
        <f>GASTO_NE_T5</f>
        <v>179364139.99000004</v>
      </c>
      <c r="U2" s="18">
        <f>GASTO_NE_T6</f>
        <v>20881431.23</v>
      </c>
    </row>
    <row r="3" spans="1:25">
      <c r="A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701</v>
      </c>
      <c r="P3" s="18">
        <f>GASTO_E_T1</f>
        <v>265269836.13999999</v>
      </c>
      <c r="Q3" s="18">
        <f>GASTO_E_T2</f>
        <v>63336437.310000002</v>
      </c>
      <c r="R3" s="18">
        <f>GASTO_E_T3</f>
        <v>328606273.44999999</v>
      </c>
      <c r="S3" s="18">
        <f>GASTO_E_T4</f>
        <v>148144733.49000001</v>
      </c>
      <c r="T3" s="18">
        <f>GASTO_E_T5</f>
        <v>147664422.65000001</v>
      </c>
      <c r="U3" s="18">
        <f>GASTO_E_T6</f>
        <v>180461539.96000001</v>
      </c>
      <c r="V3" s="18"/>
    </row>
    <row r="4" spans="1:25">
      <c r="A4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6,2,3,0,0,0,0</v>
      </c>
      <c r="B4">
        <v>6</v>
      </c>
      <c r="C4">
        <v>2</v>
      </c>
      <c r="D4">
        <v>3</v>
      </c>
      <c r="I4" t="s">
        <v>3208</v>
      </c>
      <c r="P4" s="18">
        <f>TOTAL_E_T1</f>
        <v>459559203.22999996</v>
      </c>
      <c r="Q4" s="18">
        <f>TOTAL_E_T2</f>
        <v>75668128.890000001</v>
      </c>
      <c r="R4" s="18">
        <f>TOTAL_E_T3</f>
        <v>535227332.11999995</v>
      </c>
      <c r="S4" s="18">
        <f>TOTAL_E_T4</f>
        <v>333884360.93000007</v>
      </c>
      <c r="T4" s="18">
        <f>TOTAL_E_T5</f>
        <v>327028562.64000005</v>
      </c>
      <c r="U4" s="18">
        <f>TOTAL_E_T6</f>
        <v>201342971.19</v>
      </c>
      <c r="V4" s="18"/>
    </row>
    <row r="5" spans="1:25">
      <c r="A5" s="3"/>
      <c r="P5" s="18"/>
      <c r="Q5" s="18"/>
      <c r="R5" s="18"/>
      <c r="S5" s="18"/>
      <c r="T5" s="18"/>
      <c r="U5" s="18"/>
      <c r="V5" s="18"/>
    </row>
    <row r="6" spans="1:25">
      <c r="A6" s="3"/>
      <c r="P6" s="18"/>
      <c r="Q6" s="18"/>
      <c r="R6" s="18"/>
      <c r="S6" s="18"/>
      <c r="T6" s="18"/>
      <c r="U6" s="18"/>
      <c r="V6" s="18"/>
    </row>
    <row r="7" spans="1: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>
      <c r="A8" s="3"/>
      <c r="P8" s="18"/>
      <c r="Q8" s="18"/>
      <c r="R8" s="18"/>
      <c r="S8" s="18"/>
      <c r="T8" s="18"/>
      <c r="U8" s="18"/>
    </row>
    <row r="9" spans="1:25">
      <c r="A9" s="3"/>
      <c r="P9" s="18"/>
      <c r="Q9" s="18"/>
      <c r="R9" s="18"/>
      <c r="S9" s="18"/>
      <c r="T9" s="18"/>
      <c r="U9" s="18"/>
    </row>
    <row r="10" spans="1:25">
      <c r="A10" s="3"/>
      <c r="P10" s="18"/>
      <c r="Q10" s="18"/>
      <c r="R10" s="18"/>
      <c r="S10" s="18"/>
      <c r="T10" s="18"/>
      <c r="U10" s="18"/>
    </row>
    <row r="11" spans="1:25">
      <c r="A11" s="3"/>
      <c r="P11" s="18"/>
      <c r="Q11" s="18"/>
      <c r="R11" s="18"/>
      <c r="S11" s="18"/>
      <c r="T11" s="18"/>
      <c r="U11" s="18"/>
    </row>
    <row r="12" spans="1:25">
      <c r="A12" s="3"/>
      <c r="N12" s="20"/>
      <c r="P12" s="18"/>
      <c r="Q12" s="18"/>
      <c r="R12" s="18"/>
      <c r="S12" s="18"/>
      <c r="T12" s="18"/>
      <c r="U12" s="18"/>
    </row>
    <row r="13" spans="1:25">
      <c r="A13" s="3"/>
      <c r="P13" s="18"/>
      <c r="Q13" s="18"/>
      <c r="R13" s="18"/>
      <c r="S13" s="18"/>
      <c r="T13" s="18"/>
      <c r="U13" s="18"/>
    </row>
    <row r="14" spans="1:25">
      <c r="A14" s="3"/>
      <c r="P14" s="18"/>
      <c r="Q14" s="18"/>
      <c r="R14" s="18"/>
      <c r="S14" s="18"/>
      <c r="T14" s="18"/>
      <c r="U14" s="18"/>
    </row>
    <row r="15" spans="1:25">
      <c r="A15" s="3"/>
      <c r="P15" s="18"/>
      <c r="Q15" s="18"/>
      <c r="R15" s="18"/>
      <c r="S15" s="18"/>
      <c r="T15" s="18"/>
      <c r="U15" s="18"/>
    </row>
    <row r="16" spans="1:25">
      <c r="A16" s="3"/>
      <c r="P16" s="18"/>
      <c r="Q16" s="18"/>
      <c r="R16" s="18"/>
      <c r="S16" s="18"/>
      <c r="T16" s="18"/>
      <c r="U16" s="18"/>
    </row>
    <row r="17" spans="1:21">
      <c r="A17" s="3"/>
      <c r="P17" s="18"/>
      <c r="Q17" s="18"/>
      <c r="R17" s="18"/>
      <c r="S17" s="18"/>
      <c r="T17" s="18"/>
      <c r="U17" s="18"/>
    </row>
    <row r="18" spans="1:21">
      <c r="A18" s="3"/>
      <c r="P18" s="18"/>
      <c r="Q18" s="18"/>
      <c r="R18" s="18"/>
      <c r="S18" s="18"/>
      <c r="T18" s="18"/>
      <c r="U18" s="18"/>
    </row>
    <row r="19" spans="1:21">
      <c r="A19" s="3"/>
      <c r="P19" s="18"/>
      <c r="Q19" s="18"/>
      <c r="R19" s="18"/>
      <c r="S19" s="18"/>
      <c r="T19" s="18"/>
      <c r="U19" s="18"/>
    </row>
    <row r="20" spans="1:21">
      <c r="A20" s="3"/>
      <c r="P20" s="18"/>
      <c r="Q20" s="18"/>
      <c r="R20" s="18"/>
      <c r="S20" s="18"/>
      <c r="T20" s="18"/>
      <c r="U20" s="18"/>
    </row>
    <row r="21" spans="1:21">
      <c r="A21" s="3"/>
      <c r="P21" s="18"/>
      <c r="Q21" s="18"/>
      <c r="R21" s="18"/>
      <c r="S21" s="18"/>
      <c r="T21" s="18"/>
      <c r="U21" s="18"/>
    </row>
    <row r="22" spans="1:21">
      <c r="A22" s="3"/>
      <c r="P22" s="18"/>
      <c r="Q22" s="18"/>
      <c r="R22" s="18"/>
      <c r="S22" s="18"/>
      <c r="T22" s="18"/>
      <c r="U22" s="18"/>
    </row>
    <row r="23" spans="1:21">
      <c r="A23" s="3"/>
      <c r="P23" s="18"/>
      <c r="Q23" s="18"/>
      <c r="R23" s="18"/>
      <c r="S23" s="18"/>
      <c r="T23" s="18"/>
      <c r="U23" s="18"/>
    </row>
    <row r="24" spans="1:21">
      <c r="A24" s="3"/>
      <c r="P24" s="18"/>
      <c r="Q24" s="18"/>
      <c r="R24" s="18"/>
      <c r="S24" s="18"/>
      <c r="T24" s="18"/>
      <c r="U24" s="18"/>
    </row>
    <row r="25" spans="1:21">
      <c r="A25" s="3"/>
      <c r="P25" s="18"/>
      <c r="Q25" s="18"/>
      <c r="R25" s="18"/>
      <c r="S25" s="18"/>
      <c r="T25" s="18"/>
      <c r="U25" s="18"/>
    </row>
    <row r="26" spans="1:21">
      <c r="A26" s="3"/>
      <c r="P26" s="18"/>
      <c r="Q26" s="18"/>
      <c r="R26" s="18"/>
      <c r="S26" s="18"/>
      <c r="T26" s="18"/>
      <c r="U26" s="18"/>
    </row>
    <row r="27" spans="1:21">
      <c r="A27" s="3"/>
      <c r="P27" s="18"/>
      <c r="Q27" s="18"/>
      <c r="R27" s="18"/>
      <c r="S27" s="18"/>
      <c r="T27" s="18"/>
      <c r="U27" s="18"/>
    </row>
    <row r="28" spans="1:21">
      <c r="A28" s="3"/>
      <c r="P28" s="18"/>
      <c r="Q28" s="18"/>
      <c r="R28" s="18"/>
      <c r="S28" s="18"/>
      <c r="T28" s="18"/>
      <c r="U28" s="18"/>
    </row>
    <row r="29" spans="1:21">
      <c r="A29" s="3"/>
      <c r="P29" s="18"/>
      <c r="Q29" s="18"/>
      <c r="R29" s="18"/>
      <c r="S29" s="18"/>
      <c r="T29" s="18"/>
      <c r="U29" s="18"/>
    </row>
    <row r="30" spans="1:21">
      <c r="A30" s="3"/>
      <c r="P30" s="18"/>
      <c r="Q30" s="18"/>
      <c r="R30" s="18"/>
      <c r="S30" s="18"/>
      <c r="T30" s="18"/>
      <c r="U30" s="18"/>
    </row>
    <row r="31" spans="1:21">
      <c r="A31" s="3"/>
      <c r="P31" s="18"/>
      <c r="Q31" s="18"/>
      <c r="R31" s="18"/>
      <c r="S31" s="18"/>
      <c r="T31" s="18"/>
      <c r="U31" s="18"/>
    </row>
    <row r="32" spans="1:21">
      <c r="A32" s="3"/>
      <c r="P32" s="18"/>
      <c r="Q32" s="18"/>
      <c r="R32" s="18"/>
      <c r="S32" s="18"/>
      <c r="T32" s="18"/>
      <c r="U32" s="18"/>
    </row>
    <row r="33" spans="1:21">
      <c r="A33" s="3"/>
      <c r="P33" s="18"/>
      <c r="Q33" s="18"/>
      <c r="R33" s="18"/>
      <c r="S33" s="18"/>
      <c r="T33" s="18"/>
      <c r="U33" s="18"/>
    </row>
    <row r="34" spans="1:21">
      <c r="A34" s="3"/>
      <c r="P34" s="18"/>
      <c r="Q34" s="18"/>
      <c r="R34" s="18"/>
      <c r="S34" s="18"/>
      <c r="T34" s="18"/>
      <c r="U34" s="18"/>
    </row>
    <row r="35" spans="1:21">
      <c r="A35" s="3"/>
      <c r="P35" s="18"/>
      <c r="Q35" s="18"/>
      <c r="R35" s="18"/>
      <c r="S35" s="18"/>
      <c r="T35" s="18"/>
      <c r="U35" s="18"/>
    </row>
    <row r="36" spans="1:21">
      <c r="A36" s="3"/>
      <c r="P36" s="18"/>
      <c r="Q36" s="18"/>
      <c r="R36" s="18"/>
      <c r="S36" s="18"/>
      <c r="T36" s="18"/>
      <c r="U36" s="18"/>
    </row>
    <row r="37" spans="1:21">
      <c r="A37" s="3"/>
      <c r="P37" s="18"/>
      <c r="Q37" s="18"/>
      <c r="R37" s="18"/>
      <c r="S37" s="18"/>
      <c r="T37" s="18"/>
      <c r="U37" s="18"/>
    </row>
    <row r="38" spans="1:21">
      <c r="A38" s="3"/>
      <c r="P38" s="18"/>
      <c r="Q38" s="18"/>
      <c r="R38" s="18"/>
      <c r="S38" s="18"/>
      <c r="T38" s="18"/>
      <c r="U38" s="18"/>
    </row>
    <row r="39" spans="1:21">
      <c r="A39" s="3"/>
      <c r="P39" s="18"/>
      <c r="Q39" s="18"/>
      <c r="R39" s="18"/>
      <c r="S39" s="18"/>
      <c r="T39" s="18"/>
      <c r="U39" s="18"/>
    </row>
    <row r="40" spans="1:21">
      <c r="A40" s="3"/>
      <c r="P40" s="18"/>
      <c r="Q40" s="18"/>
      <c r="R40" s="18"/>
      <c r="S40" s="18"/>
      <c r="T40" s="18"/>
      <c r="U40" s="18"/>
    </row>
    <row r="41" spans="1:21">
      <c r="A41" s="3"/>
      <c r="P41" s="18"/>
      <c r="Q41" s="18"/>
      <c r="R41" s="18"/>
      <c r="S41" s="18"/>
      <c r="T41" s="18"/>
      <c r="U41" s="18"/>
    </row>
    <row r="42" spans="1:21">
      <c r="A42" s="3"/>
      <c r="P42" s="18"/>
      <c r="Q42" s="18"/>
      <c r="R42" s="18"/>
      <c r="S42" s="18"/>
      <c r="T42" s="18"/>
      <c r="U42" s="18"/>
    </row>
    <row r="43" spans="1:21">
      <c r="A43" s="3"/>
      <c r="P43" s="18"/>
      <c r="Q43" s="18"/>
      <c r="R43" s="18"/>
      <c r="S43" s="18"/>
      <c r="T43" s="18"/>
      <c r="U43" s="18"/>
    </row>
    <row r="44" spans="1:21">
      <c r="A44" s="3"/>
      <c r="P44" s="18"/>
      <c r="Q44" s="18"/>
      <c r="R44" s="18"/>
      <c r="S44" s="18"/>
      <c r="T44" s="18"/>
      <c r="U44" s="18"/>
    </row>
    <row r="45" spans="1:21">
      <c r="A45" s="3"/>
      <c r="P45" s="18"/>
      <c r="Q45" s="18"/>
      <c r="R45" s="18"/>
      <c r="S45" s="18"/>
      <c r="T45" s="18"/>
      <c r="U45" s="18"/>
    </row>
    <row r="46" spans="1:21">
      <c r="A46" s="3"/>
      <c r="P46" s="18"/>
      <c r="Q46" s="18"/>
      <c r="R46" s="18"/>
      <c r="S46" s="18"/>
      <c r="T46" s="18"/>
      <c r="U46" s="18"/>
    </row>
    <row r="47" spans="1:21">
      <c r="A47" s="3"/>
      <c r="P47" s="18"/>
      <c r="Q47" s="18"/>
      <c r="R47" s="18"/>
      <c r="S47" s="18"/>
      <c r="T47" s="18"/>
      <c r="U47" s="18"/>
    </row>
    <row r="48" spans="1:21">
      <c r="A48" s="3"/>
      <c r="P48" s="18"/>
      <c r="Q48" s="18"/>
      <c r="R48" s="18"/>
      <c r="S48" s="18"/>
      <c r="T48" s="18"/>
      <c r="U48" s="18"/>
    </row>
    <row r="49" spans="1:21">
      <c r="A49" s="3"/>
      <c r="P49" s="18"/>
      <c r="Q49" s="18"/>
      <c r="R49" s="18"/>
      <c r="S49" s="18"/>
      <c r="T49" s="18"/>
      <c r="U49" s="18"/>
    </row>
    <row r="50" spans="1:21">
      <c r="A50" s="3"/>
      <c r="P50" s="18"/>
      <c r="Q50" s="18"/>
      <c r="R50" s="18"/>
      <c r="S50" s="18"/>
      <c r="T50" s="18"/>
      <c r="U50" s="18"/>
    </row>
    <row r="51" spans="1:21">
      <c r="A51" s="3"/>
      <c r="P51" s="18"/>
      <c r="Q51" s="18"/>
      <c r="R51" s="18"/>
      <c r="S51" s="18"/>
      <c r="T51" s="18"/>
      <c r="U51" s="18"/>
    </row>
    <row r="52" spans="1:21">
      <c r="A52" s="3"/>
      <c r="P52" s="18"/>
      <c r="Q52" s="18"/>
      <c r="R52" s="18"/>
      <c r="S52" s="18"/>
      <c r="T52" s="18"/>
      <c r="U52" s="18"/>
    </row>
    <row r="53" spans="1:21">
      <c r="A53" s="3"/>
      <c r="P53" s="18"/>
      <c r="Q53" s="18"/>
      <c r="R53" s="18"/>
      <c r="S53" s="18"/>
      <c r="T53" s="18"/>
      <c r="U53" s="18"/>
    </row>
    <row r="54" spans="1:21">
      <c r="A54" s="3"/>
      <c r="P54" s="18"/>
      <c r="Q54" s="18"/>
      <c r="R54" s="18"/>
      <c r="S54" s="18"/>
      <c r="T54" s="18"/>
      <c r="U54" s="18"/>
    </row>
    <row r="55" spans="1:21">
      <c r="A55" s="3"/>
      <c r="P55" s="18"/>
      <c r="Q55" s="18"/>
      <c r="R55" s="18"/>
      <c r="S55" s="18"/>
      <c r="T55" s="18"/>
      <c r="U55" s="18"/>
    </row>
    <row r="56" spans="1:21">
      <c r="A56" s="3"/>
      <c r="P56" s="18"/>
      <c r="Q56" s="18"/>
      <c r="R56" s="18"/>
      <c r="S56" s="18"/>
      <c r="T56" s="18"/>
      <c r="U56" s="18"/>
    </row>
    <row r="57" spans="1:21">
      <c r="A57" s="3"/>
      <c r="P57" s="18"/>
      <c r="Q57" s="18"/>
      <c r="R57" s="18"/>
      <c r="S57" s="18"/>
      <c r="T57" s="18"/>
      <c r="U57" s="18"/>
    </row>
    <row r="58" spans="1:21">
      <c r="A58" s="3"/>
      <c r="P58" s="18"/>
      <c r="Q58" s="18"/>
      <c r="R58" s="18"/>
      <c r="S58" s="18"/>
      <c r="T58" s="18"/>
      <c r="U58" s="18"/>
    </row>
    <row r="59" spans="1:21">
      <c r="A59" s="3"/>
      <c r="P59" s="18"/>
      <c r="Q59" s="18"/>
      <c r="R59" s="18"/>
      <c r="S59" s="18"/>
      <c r="T59" s="18"/>
      <c r="U59" s="18"/>
    </row>
    <row r="60" spans="1:21">
      <c r="A60" s="3"/>
      <c r="P60" s="18"/>
      <c r="Q60" s="18"/>
      <c r="R60" s="18"/>
      <c r="S60" s="18"/>
      <c r="T60" s="18"/>
      <c r="U60" s="18"/>
    </row>
    <row r="61" spans="1:21">
      <c r="A61" s="3"/>
      <c r="P61" s="18"/>
      <c r="Q61" s="18"/>
      <c r="R61" s="18"/>
      <c r="S61" s="18"/>
      <c r="T61" s="18"/>
      <c r="U61" s="18"/>
    </row>
    <row r="62" spans="1:21">
      <c r="A62" s="3"/>
      <c r="P62" s="18"/>
      <c r="Q62" s="18"/>
      <c r="R62" s="18"/>
      <c r="S62" s="18"/>
      <c r="T62" s="18"/>
      <c r="U62" s="18"/>
    </row>
    <row r="63" spans="1:21">
      <c r="A63" s="3"/>
      <c r="P63" s="18"/>
      <c r="Q63" s="18"/>
      <c r="R63" s="18"/>
      <c r="S63" s="18"/>
      <c r="T63" s="18"/>
      <c r="U63" s="18"/>
    </row>
    <row r="64" spans="1:21">
      <c r="A64" s="3"/>
      <c r="P64" s="18"/>
      <c r="Q64" s="18"/>
      <c r="R64" s="18"/>
      <c r="S64" s="18"/>
      <c r="T64" s="18"/>
      <c r="U64" s="18"/>
    </row>
    <row r="65" spans="1:21">
      <c r="A65" s="3"/>
      <c r="P65" s="18"/>
      <c r="Q65" s="18"/>
      <c r="R65" s="18"/>
      <c r="S65" s="18"/>
      <c r="T65" s="18"/>
      <c r="U65" s="18"/>
    </row>
    <row r="66" spans="1:21">
      <c r="A66" s="3"/>
      <c r="P66" s="18"/>
      <c r="Q66" s="18"/>
      <c r="R66" s="18"/>
      <c r="S66" s="18"/>
      <c r="T66" s="18"/>
      <c r="U66" s="18"/>
    </row>
    <row r="67" spans="1:21">
      <c r="A67" s="3"/>
      <c r="P67" s="18"/>
      <c r="Q67" s="18"/>
      <c r="R67" s="18"/>
      <c r="S67" s="18"/>
      <c r="T67" s="18"/>
      <c r="U67" s="18"/>
    </row>
    <row r="68" spans="1:21">
      <c r="A68" s="3"/>
      <c r="P68" s="18"/>
      <c r="Q68" s="18"/>
      <c r="R68" s="18"/>
      <c r="S68" s="18"/>
      <c r="T68" s="18"/>
      <c r="U68" s="18"/>
    </row>
    <row r="69" spans="1:21">
      <c r="A69" s="3"/>
      <c r="P69" s="18"/>
      <c r="Q69" s="18"/>
      <c r="R69" s="18"/>
      <c r="S69" s="18"/>
      <c r="T69" s="18"/>
      <c r="U69" s="18"/>
    </row>
    <row r="70" spans="1:21">
      <c r="A70" s="3"/>
      <c r="P70" s="18"/>
      <c r="Q70" s="18"/>
      <c r="R70" s="18"/>
      <c r="S70" s="18"/>
      <c r="T70" s="18"/>
      <c r="U70" s="18"/>
    </row>
    <row r="71" spans="1:21">
      <c r="A71" s="3"/>
      <c r="P71" s="18"/>
      <c r="Q71" s="18"/>
      <c r="R71" s="18"/>
      <c r="S71" s="18"/>
      <c r="T71" s="18"/>
      <c r="U71" s="18"/>
    </row>
    <row r="72" spans="1:21">
      <c r="A72" s="3"/>
      <c r="P72" s="18"/>
      <c r="Q72" s="18"/>
      <c r="R72" s="18"/>
      <c r="S72" s="18"/>
      <c r="T72" s="18"/>
      <c r="U72" s="18"/>
    </row>
    <row r="73" spans="1:21">
      <c r="A73" s="3"/>
      <c r="P73" s="18"/>
      <c r="Q73" s="18"/>
      <c r="R73" s="18"/>
      <c r="S73" s="18"/>
      <c r="T73" s="18"/>
      <c r="U73" s="18"/>
    </row>
    <row r="74" spans="1:21">
      <c r="A74" s="3"/>
      <c r="P74" s="18"/>
      <c r="Q74" s="18"/>
      <c r="R74" s="18"/>
      <c r="S74" s="18"/>
      <c r="T74" s="18"/>
      <c r="U74" s="18"/>
    </row>
    <row r="75" spans="1:21">
      <c r="A75" s="3"/>
      <c r="P75" s="18"/>
      <c r="Q75" s="18"/>
      <c r="R75" s="18"/>
      <c r="S75" s="18"/>
      <c r="T75" s="18"/>
      <c r="U75" s="18"/>
    </row>
    <row r="76" spans="1:21">
      <c r="A76" s="3"/>
    </row>
    <row r="77" spans="1:21">
      <c r="A77" s="3"/>
    </row>
    <row r="78" spans="1:21">
      <c r="A78" s="3"/>
    </row>
    <row r="79" spans="1:21">
      <c r="A79" s="3"/>
    </row>
    <row r="80" spans="1:2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</sheetData>
  <sheetProtection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Hoja8"/>
  <dimension ref="A1:XFC78"/>
  <sheetViews>
    <sheetView showGridLines="0" topLeftCell="A49" zoomScale="90" zoomScaleNormal="90" workbookViewId="0">
      <selection activeCell="B72" sqref="B72:B75"/>
    </sheetView>
  </sheetViews>
  <sheetFormatPr baseColWidth="10" defaultColWidth="0" defaultRowHeight="15" zeroHeight="1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>
      <c r="A1" s="180" t="s">
        <v>3278</v>
      </c>
      <c r="B1" s="181"/>
      <c r="C1" s="181"/>
      <c r="D1" s="181"/>
      <c r="E1" s="181"/>
      <c r="F1" s="181"/>
      <c r="G1" s="181"/>
    </row>
    <row r="2" spans="1:7">
      <c r="A2" s="155" t="str">
        <f>ENTE_PUBLICO_A</f>
        <v>MUNICIPIO DE ACAMBARO GTO, Gobierno del Estado de Guanajuato (a)</v>
      </c>
      <c r="B2" s="156"/>
      <c r="C2" s="156"/>
      <c r="D2" s="156"/>
      <c r="E2" s="156"/>
      <c r="F2" s="156"/>
      <c r="G2" s="157"/>
    </row>
    <row r="3" spans="1:7">
      <c r="A3" s="158" t="s">
        <v>396</v>
      </c>
      <c r="B3" s="159"/>
      <c r="C3" s="159"/>
      <c r="D3" s="159"/>
      <c r="E3" s="159"/>
      <c r="F3" s="159"/>
      <c r="G3" s="160"/>
    </row>
    <row r="4" spans="1:7">
      <c r="A4" s="158" t="s">
        <v>397</v>
      </c>
      <c r="B4" s="159"/>
      <c r="C4" s="159"/>
      <c r="D4" s="159"/>
      <c r="E4" s="159"/>
      <c r="F4" s="159"/>
      <c r="G4" s="160"/>
    </row>
    <row r="5" spans="1:7">
      <c r="A5" s="161" t="str">
        <f>TRIMESTRE</f>
        <v>Del 1 de enero al 31 de diciembre de 2020 (b)</v>
      </c>
      <c r="B5" s="162"/>
      <c r="C5" s="162"/>
      <c r="D5" s="162"/>
      <c r="E5" s="162"/>
      <c r="F5" s="162"/>
      <c r="G5" s="163"/>
    </row>
    <row r="6" spans="1:7">
      <c r="A6" s="164" t="s">
        <v>118</v>
      </c>
      <c r="B6" s="165"/>
      <c r="C6" s="165"/>
      <c r="D6" s="165"/>
      <c r="E6" s="165"/>
      <c r="F6" s="165"/>
      <c r="G6" s="166"/>
    </row>
    <row r="7" spans="1:7">
      <c r="A7" s="159" t="s">
        <v>0</v>
      </c>
      <c r="B7" s="164" t="s">
        <v>279</v>
      </c>
      <c r="C7" s="165"/>
      <c r="D7" s="165"/>
      <c r="E7" s="165"/>
      <c r="F7" s="166"/>
      <c r="G7" s="176" t="s">
        <v>3275</v>
      </c>
    </row>
    <row r="8" spans="1:7" ht="30.75" customHeight="1">
      <c r="A8" s="159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5"/>
    </row>
    <row r="9" spans="1:7">
      <c r="A9" s="52" t="s">
        <v>363</v>
      </c>
      <c r="B9" s="70">
        <f t="shared" ref="B9:G9" si="0">SUM(B10,B19,B27,B37)</f>
        <v>194289367.09000003</v>
      </c>
      <c r="C9" s="70">
        <f t="shared" si="0"/>
        <v>12331691.58</v>
      </c>
      <c r="D9" s="70">
        <f t="shared" si="0"/>
        <v>206621058.67000002</v>
      </c>
      <c r="E9" s="70">
        <f t="shared" si="0"/>
        <v>185739627.44</v>
      </c>
      <c r="F9" s="70">
        <f t="shared" si="0"/>
        <v>179364139.98999998</v>
      </c>
      <c r="G9" s="70">
        <f t="shared" si="0"/>
        <v>20881431.230000004</v>
      </c>
    </row>
    <row r="10" spans="1:7">
      <c r="A10" s="53" t="s">
        <v>364</v>
      </c>
      <c r="B10" s="71">
        <f t="shared" ref="B10:G10" si="1">SUM(B11:B18)</f>
        <v>136755465.73000002</v>
      </c>
      <c r="C10" s="71">
        <f t="shared" si="1"/>
        <v>8326743.0499999989</v>
      </c>
      <c r="D10" s="71">
        <f t="shared" si="1"/>
        <v>145082208.78000003</v>
      </c>
      <c r="E10" s="71">
        <f t="shared" si="1"/>
        <v>130723021.67999999</v>
      </c>
      <c r="F10" s="71">
        <f t="shared" si="1"/>
        <v>127867037.25999999</v>
      </c>
      <c r="G10" s="71">
        <f t="shared" si="1"/>
        <v>14359187.100000005</v>
      </c>
    </row>
    <row r="11" spans="1:7">
      <c r="A11" s="63" t="s">
        <v>365</v>
      </c>
      <c r="B11" s="72">
        <v>1853595.7999999998</v>
      </c>
      <c r="C11" s="72">
        <v>0</v>
      </c>
      <c r="D11" s="72">
        <v>1853595.7999999998</v>
      </c>
      <c r="E11" s="72">
        <v>1791211.8900000001</v>
      </c>
      <c r="F11" s="72">
        <v>1791211.8900000004</v>
      </c>
      <c r="G11" s="72">
        <f>D11-E11</f>
        <v>62383.909999999683</v>
      </c>
    </row>
    <row r="12" spans="1:7">
      <c r="A12" s="63" t="s">
        <v>366</v>
      </c>
      <c r="B12" s="72">
        <v>1597981.3800000001</v>
      </c>
      <c r="C12" s="72">
        <v>0</v>
      </c>
      <c r="D12" s="72">
        <v>1597981.3800000001</v>
      </c>
      <c r="E12" s="72">
        <v>1488663.2699999998</v>
      </c>
      <c r="F12" s="72">
        <v>1488663.2699999998</v>
      </c>
      <c r="G12" s="72">
        <f t="shared" ref="G12:G18" si="2">D12-E12</f>
        <v>109318.11000000034</v>
      </c>
    </row>
    <row r="13" spans="1:7">
      <c r="A13" s="63" t="s">
        <v>367</v>
      </c>
      <c r="B13" s="72">
        <v>29437223.719999999</v>
      </c>
      <c r="C13" s="72">
        <v>12843724</v>
      </c>
      <c r="D13" s="72">
        <v>42280947.719999999</v>
      </c>
      <c r="E13" s="72">
        <v>40207256.75999999</v>
      </c>
      <c r="F13" s="72">
        <v>39991050.449999988</v>
      </c>
      <c r="G13" s="72">
        <f t="shared" si="2"/>
        <v>2073690.9600000083</v>
      </c>
    </row>
    <row r="14" spans="1:7">
      <c r="A14" s="63" t="s">
        <v>368</v>
      </c>
      <c r="B14" s="72">
        <v>2486206.38</v>
      </c>
      <c r="C14" s="72">
        <v>0</v>
      </c>
      <c r="D14" s="72">
        <v>2486206.38</v>
      </c>
      <c r="E14" s="72">
        <v>1873672.25</v>
      </c>
      <c r="F14" s="72">
        <v>1873672.25</v>
      </c>
      <c r="G14" s="72">
        <f t="shared" si="2"/>
        <v>612534.12999999989</v>
      </c>
    </row>
    <row r="15" spans="1:7">
      <c r="A15" s="63" t="s">
        <v>369</v>
      </c>
      <c r="B15" s="72">
        <v>59302700.550000012</v>
      </c>
      <c r="C15" s="72">
        <v>-4188100.3500000006</v>
      </c>
      <c r="D15" s="72">
        <v>55114600.20000001</v>
      </c>
      <c r="E15" s="72">
        <v>50156916.150000006</v>
      </c>
      <c r="F15" s="72">
        <v>48103837.530000009</v>
      </c>
      <c r="G15" s="72">
        <f t="shared" si="2"/>
        <v>4957684.0500000045</v>
      </c>
    </row>
    <row r="16" spans="1:7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>
      <c r="A17" s="63" t="s">
        <v>371</v>
      </c>
      <c r="B17" s="72">
        <v>30436822.819999993</v>
      </c>
      <c r="C17" s="72">
        <v>-857272.59999999986</v>
      </c>
      <c r="D17" s="72">
        <v>29579550.219999991</v>
      </c>
      <c r="E17" s="72">
        <v>23366993.859999999</v>
      </c>
      <c r="F17" s="72">
        <v>22948771.859999999</v>
      </c>
      <c r="G17" s="72">
        <f t="shared" si="2"/>
        <v>6212556.359999992</v>
      </c>
    </row>
    <row r="18" spans="1:7">
      <c r="A18" s="63" t="s">
        <v>372</v>
      </c>
      <c r="B18" s="72">
        <v>11640935.08</v>
      </c>
      <c r="C18" s="72">
        <v>528392</v>
      </c>
      <c r="D18" s="72">
        <v>12169327.08</v>
      </c>
      <c r="E18" s="72">
        <v>11838307.5</v>
      </c>
      <c r="F18" s="72">
        <v>11669830.01</v>
      </c>
      <c r="G18" s="72">
        <f t="shared" si="2"/>
        <v>331019.58000000007</v>
      </c>
    </row>
    <row r="19" spans="1:7">
      <c r="A19" s="53" t="s">
        <v>373</v>
      </c>
      <c r="B19" s="71">
        <f t="shared" ref="B19:G19" si="3">SUM(B20:B26)</f>
        <v>45519591.480000004</v>
      </c>
      <c r="C19" s="71">
        <f t="shared" si="3"/>
        <v>5170157.5300000012</v>
      </c>
      <c r="D19" s="71">
        <f t="shared" si="3"/>
        <v>50689749.010000005</v>
      </c>
      <c r="E19" s="71">
        <f t="shared" si="3"/>
        <v>44987792.75</v>
      </c>
      <c r="F19" s="71">
        <f t="shared" si="3"/>
        <v>42156639.030000001</v>
      </c>
      <c r="G19" s="71">
        <f t="shared" si="3"/>
        <v>5701956.259999997</v>
      </c>
    </row>
    <row r="20" spans="1:7">
      <c r="A20" s="63" t="s">
        <v>374</v>
      </c>
      <c r="B20" s="71">
        <v>14388211.380000001</v>
      </c>
      <c r="C20" s="71">
        <v>-200000</v>
      </c>
      <c r="D20" s="71">
        <v>14188211.380000001</v>
      </c>
      <c r="E20" s="71">
        <v>13589222.200000001</v>
      </c>
      <c r="F20" s="71">
        <v>11641759.970000001</v>
      </c>
      <c r="G20" s="72">
        <f>D20-E20</f>
        <v>598989.1799999997</v>
      </c>
    </row>
    <row r="21" spans="1:7">
      <c r="A21" s="63" t="s">
        <v>375</v>
      </c>
      <c r="B21" s="71">
        <v>5281246.08</v>
      </c>
      <c r="C21" s="71">
        <v>43000</v>
      </c>
      <c r="D21" s="71">
        <v>5324246.08</v>
      </c>
      <c r="E21" s="71">
        <v>5069573.379999999</v>
      </c>
      <c r="F21" s="71">
        <v>5069573.38</v>
      </c>
      <c r="G21" s="72">
        <f t="shared" ref="G21:G26" si="4">D21-E21</f>
        <v>254672.70000000112</v>
      </c>
    </row>
    <row r="22" spans="1:7">
      <c r="A22" s="63" t="s">
        <v>376</v>
      </c>
      <c r="B22" s="71">
        <v>485234.60000000003</v>
      </c>
      <c r="C22" s="71">
        <v>0</v>
      </c>
      <c r="D22" s="71">
        <v>485234.60000000003</v>
      </c>
      <c r="E22" s="71">
        <v>478712.10000000003</v>
      </c>
      <c r="F22" s="71">
        <v>478712.1</v>
      </c>
      <c r="G22" s="72">
        <f t="shared" si="4"/>
        <v>6522.5</v>
      </c>
    </row>
    <row r="23" spans="1:7">
      <c r="A23" s="63" t="s">
        <v>377</v>
      </c>
      <c r="B23" s="71">
        <v>2883281.0999999996</v>
      </c>
      <c r="C23" s="71">
        <v>-714285.71</v>
      </c>
      <c r="D23" s="71">
        <v>2168995.3899999997</v>
      </c>
      <c r="E23" s="71">
        <v>1682908.2099999995</v>
      </c>
      <c r="F23" s="71">
        <v>1682908.2099999997</v>
      </c>
      <c r="G23" s="72">
        <f t="shared" si="4"/>
        <v>486087.18000000017</v>
      </c>
    </row>
    <row r="24" spans="1:7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>
      <c r="A25" s="63" t="s">
        <v>379</v>
      </c>
      <c r="B25" s="71">
        <v>1026911.3099999999</v>
      </c>
      <c r="C25" s="71">
        <v>216455.95</v>
      </c>
      <c r="D25" s="71">
        <v>1243367.26</v>
      </c>
      <c r="E25" s="71">
        <v>1176003.58</v>
      </c>
      <c r="F25" s="71">
        <v>1116003.5799999998</v>
      </c>
      <c r="G25" s="72">
        <f t="shared" si="4"/>
        <v>67363.679999999935</v>
      </c>
    </row>
    <row r="26" spans="1:7">
      <c r="A26" s="63" t="s">
        <v>380</v>
      </c>
      <c r="B26" s="71">
        <v>21454707.009999998</v>
      </c>
      <c r="C26" s="71">
        <v>5824987.290000001</v>
      </c>
      <c r="D26" s="71">
        <v>27279694.299999997</v>
      </c>
      <c r="E26" s="71">
        <v>22991373.280000001</v>
      </c>
      <c r="F26" s="71">
        <v>22167681.790000003</v>
      </c>
      <c r="G26" s="72">
        <f t="shared" si="4"/>
        <v>4288321.0199999958</v>
      </c>
    </row>
    <row r="27" spans="1:7">
      <c r="A27" s="53" t="s">
        <v>381</v>
      </c>
      <c r="B27" s="71">
        <f t="shared" ref="B27:G27" si="5">SUM(B28:B36)</f>
        <v>12014309.879999999</v>
      </c>
      <c r="C27" s="71">
        <f t="shared" si="5"/>
        <v>-1165209</v>
      </c>
      <c r="D27" s="71">
        <f t="shared" si="5"/>
        <v>10849100.879999999</v>
      </c>
      <c r="E27" s="71">
        <f t="shared" si="5"/>
        <v>10028813.01</v>
      </c>
      <c r="F27" s="71">
        <f t="shared" si="5"/>
        <v>9340463.6999999993</v>
      </c>
      <c r="G27" s="71">
        <f t="shared" si="5"/>
        <v>820287.86999999918</v>
      </c>
    </row>
    <row r="28" spans="1:7">
      <c r="A28" s="69" t="s">
        <v>382</v>
      </c>
      <c r="B28" s="71">
        <v>4099215.37</v>
      </c>
      <c r="C28" s="71">
        <v>-346000</v>
      </c>
      <c r="D28" s="71">
        <v>3753215.37</v>
      </c>
      <c r="E28" s="71">
        <v>3428000.8200000003</v>
      </c>
      <c r="F28" s="71">
        <v>3428000.8200000003</v>
      </c>
      <c r="G28" s="72">
        <f>D28-E28</f>
        <v>325214.54999999981</v>
      </c>
    </row>
    <row r="29" spans="1:7">
      <c r="A29" s="63" t="s">
        <v>383</v>
      </c>
      <c r="B29" s="71">
        <v>4200383.2299999995</v>
      </c>
      <c r="C29" s="71">
        <v>-819209</v>
      </c>
      <c r="D29" s="71">
        <v>3381174.2299999995</v>
      </c>
      <c r="E29" s="71">
        <v>2991370.9299999997</v>
      </c>
      <c r="F29" s="71">
        <v>2331400.9300000002</v>
      </c>
      <c r="G29" s="72">
        <f t="shared" ref="G29:G36" si="6">D29-E29</f>
        <v>389803.29999999981</v>
      </c>
    </row>
    <row r="30" spans="1:7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>
      <c r="A36" s="63" t="s">
        <v>390</v>
      </c>
      <c r="B36" s="71">
        <v>3714711.28</v>
      </c>
      <c r="C36" s="71">
        <v>-7.2759576141834259E-12</v>
      </c>
      <c r="D36" s="71">
        <v>3714711.28</v>
      </c>
      <c r="E36" s="71">
        <v>3609441.2600000002</v>
      </c>
      <c r="F36" s="71">
        <v>3581061.9499999997</v>
      </c>
      <c r="G36" s="72">
        <f t="shared" si="6"/>
        <v>105270.01999999955</v>
      </c>
    </row>
    <row r="37" spans="1:7" ht="30">
      <c r="A37" s="64" t="s">
        <v>398</v>
      </c>
      <c r="B37" s="71">
        <f t="shared" ref="B37:G37" si="7">SUM(B38:B41)</f>
        <v>0</v>
      </c>
      <c r="C37" s="71">
        <f t="shared" si="7"/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 t="shared" si="7"/>
        <v>0</v>
      </c>
    </row>
    <row r="38" spans="1:7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>
      <c r="A39" s="69" t="s">
        <v>392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f>D39-E39</f>
        <v>0</v>
      </c>
    </row>
    <row r="40" spans="1:7">
      <c r="A40" s="69" t="s">
        <v>393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72">
        <f>D40-E40</f>
        <v>0</v>
      </c>
    </row>
    <row r="41" spans="1:7">
      <c r="A41" s="69" t="s">
        <v>394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f>D41-E41</f>
        <v>0</v>
      </c>
    </row>
    <row r="42" spans="1:7">
      <c r="A42" s="69"/>
      <c r="B42" s="72"/>
      <c r="C42" s="72"/>
      <c r="D42" s="72"/>
      <c r="E42" s="72"/>
      <c r="F42" s="72"/>
      <c r="G42" s="72"/>
    </row>
    <row r="43" spans="1:7">
      <c r="A43" s="55" t="s">
        <v>395</v>
      </c>
      <c r="B43" s="73">
        <f t="shared" ref="B43:G43" si="8">SUM(B44,B53,B61,B71)</f>
        <v>265269836.13999999</v>
      </c>
      <c r="C43" s="73">
        <f t="shared" si="8"/>
        <v>63336437.310000025</v>
      </c>
      <c r="D43" s="73">
        <f t="shared" si="8"/>
        <v>328606273.45000005</v>
      </c>
      <c r="E43" s="73">
        <f t="shared" si="8"/>
        <v>148144733.49000001</v>
      </c>
      <c r="F43" s="73">
        <f t="shared" si="8"/>
        <v>147664422.65000004</v>
      </c>
      <c r="G43" s="73">
        <f t="shared" si="8"/>
        <v>180461539.96000001</v>
      </c>
    </row>
    <row r="44" spans="1:7">
      <c r="A44" s="53" t="s">
        <v>430</v>
      </c>
      <c r="B44" s="72">
        <f t="shared" ref="B44:G44" si="9">SUM(B45:B52)</f>
        <v>0</v>
      </c>
      <c r="C44" s="72">
        <f t="shared" si="9"/>
        <v>0</v>
      </c>
      <c r="D44" s="72">
        <f t="shared" si="9"/>
        <v>0</v>
      </c>
      <c r="E44" s="72">
        <f t="shared" si="9"/>
        <v>0</v>
      </c>
      <c r="F44" s="72">
        <f t="shared" si="9"/>
        <v>0</v>
      </c>
      <c r="G44" s="72">
        <f t="shared" si="9"/>
        <v>0</v>
      </c>
    </row>
    <row r="45" spans="1:7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0">D46-E46</f>
        <v>0</v>
      </c>
    </row>
    <row r="47" spans="1:7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0"/>
        <v>0</v>
      </c>
    </row>
    <row r="48" spans="1:7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0"/>
        <v>0</v>
      </c>
    </row>
    <row r="49" spans="1:7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0"/>
        <v>0</v>
      </c>
    </row>
    <row r="50" spans="1:7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0"/>
        <v>0</v>
      </c>
    </row>
    <row r="51" spans="1:7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0"/>
        <v>0</v>
      </c>
    </row>
    <row r="52" spans="1:7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0"/>
        <v>0</v>
      </c>
    </row>
    <row r="53" spans="1:7">
      <c r="A53" s="53" t="s">
        <v>373</v>
      </c>
      <c r="B53" s="71">
        <f t="shared" ref="B53:G53" si="11">SUM(B54:B60)</f>
        <v>184849722.68000001</v>
      </c>
      <c r="C53" s="71">
        <f t="shared" si="11"/>
        <v>29094211.790000029</v>
      </c>
      <c r="D53" s="71">
        <f t="shared" si="11"/>
        <v>213943934.47000003</v>
      </c>
      <c r="E53" s="71">
        <f t="shared" si="11"/>
        <v>131363585.46000001</v>
      </c>
      <c r="F53" s="71">
        <f t="shared" si="11"/>
        <v>130883274.62000002</v>
      </c>
      <c r="G53" s="71">
        <f t="shared" si="11"/>
        <v>82580349.01000002</v>
      </c>
    </row>
    <row r="54" spans="1:7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f t="shared" ref="G55:G60" si="12">D55-E55</f>
        <v>0</v>
      </c>
    </row>
    <row r="56" spans="1:7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2"/>
        <v>0</v>
      </c>
    </row>
    <row r="57" spans="1:7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2"/>
        <v>0</v>
      </c>
    </row>
    <row r="58" spans="1:7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2"/>
        <v>0</v>
      </c>
    </row>
    <row r="59" spans="1:7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2"/>
        <v>0</v>
      </c>
    </row>
    <row r="60" spans="1:7">
      <c r="A60" s="69" t="s">
        <v>380</v>
      </c>
      <c r="B60" s="71">
        <v>184849722.68000001</v>
      </c>
      <c r="C60" s="71">
        <v>29094211.790000029</v>
      </c>
      <c r="D60" s="71">
        <v>213943934.47000003</v>
      </c>
      <c r="E60" s="71">
        <v>131363585.46000001</v>
      </c>
      <c r="F60" s="71">
        <v>130883274.62000002</v>
      </c>
      <c r="G60" s="72">
        <f t="shared" si="12"/>
        <v>82580349.01000002</v>
      </c>
    </row>
    <row r="61" spans="1:7">
      <c r="A61" s="53" t="s">
        <v>381</v>
      </c>
      <c r="B61" s="71">
        <f t="shared" ref="B61:G61" si="13">SUM(B62:B70)</f>
        <v>0</v>
      </c>
      <c r="C61" s="71">
        <f t="shared" si="13"/>
        <v>0</v>
      </c>
      <c r="D61" s="71">
        <f t="shared" si="13"/>
        <v>0</v>
      </c>
      <c r="E61" s="71">
        <f t="shared" si="13"/>
        <v>0</v>
      </c>
      <c r="F61" s="71">
        <f t="shared" si="13"/>
        <v>0</v>
      </c>
      <c r="G61" s="71">
        <f t="shared" si="13"/>
        <v>0</v>
      </c>
    </row>
    <row r="62" spans="1:7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4">D63-E63</f>
        <v>0</v>
      </c>
    </row>
    <row r="64" spans="1:7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4"/>
        <v>0</v>
      </c>
    </row>
    <row r="65" spans="1:8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4"/>
        <v>0</v>
      </c>
    </row>
    <row r="66" spans="1:8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4"/>
        <v>0</v>
      </c>
    </row>
    <row r="67" spans="1:8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4"/>
        <v>0</v>
      </c>
    </row>
    <row r="68" spans="1:8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4"/>
        <v>0</v>
      </c>
    </row>
    <row r="69" spans="1:8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4"/>
        <v>0</v>
      </c>
    </row>
    <row r="70" spans="1:8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4"/>
        <v>0</v>
      </c>
    </row>
    <row r="71" spans="1:8">
      <c r="A71" s="64" t="s">
        <v>3288</v>
      </c>
      <c r="B71" s="74">
        <f t="shared" ref="B71:G71" si="15">SUM(B72:B75)</f>
        <v>80420113.459999993</v>
      </c>
      <c r="C71" s="74">
        <f t="shared" si="15"/>
        <v>34242225.519999996</v>
      </c>
      <c r="D71" s="74">
        <f t="shared" si="15"/>
        <v>114662338.97999999</v>
      </c>
      <c r="E71" s="74">
        <f t="shared" si="15"/>
        <v>16781148.030000001</v>
      </c>
      <c r="F71" s="74">
        <f t="shared" si="15"/>
        <v>16781148.030000001</v>
      </c>
      <c r="G71" s="74">
        <f t="shared" si="15"/>
        <v>97881190.949999988</v>
      </c>
    </row>
    <row r="72" spans="1:8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>
      <c r="A73" s="69" t="s">
        <v>392</v>
      </c>
      <c r="B73" s="72">
        <v>80420113.459999993</v>
      </c>
      <c r="C73" s="71">
        <v>34242225.519999996</v>
      </c>
      <c r="D73" s="71">
        <v>114662338.97999999</v>
      </c>
      <c r="E73" s="71">
        <v>16781148.030000001</v>
      </c>
      <c r="F73" s="71">
        <v>16781148.030000001</v>
      </c>
      <c r="G73" s="72">
        <f>D73-E73</f>
        <v>97881190.949999988</v>
      </c>
    </row>
    <row r="74" spans="1:8">
      <c r="A74" s="69" t="s">
        <v>393</v>
      </c>
      <c r="B74" s="72">
        <v>0</v>
      </c>
      <c r="C74" s="71">
        <v>0</v>
      </c>
      <c r="D74" s="71">
        <v>0</v>
      </c>
      <c r="E74" s="71">
        <v>0</v>
      </c>
      <c r="F74" s="71">
        <v>0</v>
      </c>
      <c r="G74" s="72">
        <f>D74-E74</f>
        <v>0</v>
      </c>
    </row>
    <row r="75" spans="1:8">
      <c r="A75" s="69" t="s">
        <v>394</v>
      </c>
      <c r="B75" s="72">
        <v>0</v>
      </c>
      <c r="C75" s="71">
        <v>0</v>
      </c>
      <c r="D75" s="71">
        <v>0</v>
      </c>
      <c r="E75" s="71">
        <v>0</v>
      </c>
      <c r="F75" s="71">
        <v>0</v>
      </c>
      <c r="G75" s="72">
        <f>D75-E75</f>
        <v>0</v>
      </c>
    </row>
    <row r="76" spans="1:8">
      <c r="A76" s="54"/>
      <c r="B76" s="75"/>
      <c r="C76" s="75"/>
      <c r="D76" s="75"/>
      <c r="E76" s="75"/>
      <c r="F76" s="75"/>
      <c r="G76" s="75"/>
    </row>
    <row r="77" spans="1:8">
      <c r="A77" s="55" t="s">
        <v>360</v>
      </c>
      <c r="B77" s="73">
        <f t="shared" ref="B77:G77" si="16">B43+B9</f>
        <v>459559203.23000002</v>
      </c>
      <c r="C77" s="73">
        <f t="shared" si="16"/>
        <v>75668128.89000003</v>
      </c>
      <c r="D77" s="73">
        <f t="shared" si="16"/>
        <v>535227332.12000006</v>
      </c>
      <c r="E77" s="73">
        <f t="shared" si="16"/>
        <v>333884360.93000001</v>
      </c>
      <c r="F77" s="73">
        <f t="shared" si="16"/>
        <v>327028562.63999999</v>
      </c>
      <c r="G77" s="73">
        <f t="shared" si="16"/>
        <v>201342971.19</v>
      </c>
    </row>
    <row r="78" spans="1:8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Hoja18"/>
  <dimension ref="A1:Y68"/>
  <sheetViews>
    <sheetView workbookViewId="0">
      <selection activeCell="R24" sqref="R24"/>
    </sheetView>
  </sheetViews>
  <sheetFormatPr baseColWidth="10" defaultRowHeight="1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3136</v>
      </c>
      <c r="Q1" t="s">
        <v>3137</v>
      </c>
      <c r="R1" t="s">
        <v>726</v>
      </c>
      <c r="S1" t="s">
        <v>720</v>
      </c>
      <c r="T1" t="s">
        <v>3138</v>
      </c>
      <c r="U1" t="s">
        <v>3139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700</v>
      </c>
      <c r="P2" s="18">
        <f>'Formato 6 c)'!B9</f>
        <v>194289367.09000003</v>
      </c>
      <c r="Q2" s="18">
        <f>'Formato 6 c)'!C9</f>
        <v>12331691.58</v>
      </c>
      <c r="R2" s="18">
        <f>'Formato 6 c)'!D9</f>
        <v>206621058.67000002</v>
      </c>
      <c r="S2" s="18">
        <f>'Formato 6 c)'!E9</f>
        <v>185739627.44</v>
      </c>
      <c r="T2" s="18">
        <f>'Formato 6 c)'!F9</f>
        <v>179364139.98999998</v>
      </c>
      <c r="U2" s="18">
        <f>'Formato 6 c)'!G9</f>
        <v>20881431.230000004</v>
      </c>
    </row>
    <row r="3" spans="1: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3209</v>
      </c>
      <c r="P3" s="18">
        <f>'Formato 6 c)'!B10</f>
        <v>136755465.73000002</v>
      </c>
      <c r="Q3" s="18">
        <f>'Formato 6 c)'!C10</f>
        <v>8326743.0499999989</v>
      </c>
      <c r="R3" s="18">
        <f>'Formato 6 c)'!D10</f>
        <v>145082208.78000003</v>
      </c>
      <c r="S3" s="18">
        <f>'Formato 6 c)'!E10</f>
        <v>130723021.67999999</v>
      </c>
      <c r="T3" s="18">
        <f>'Formato 6 c)'!F10</f>
        <v>127867037.25999999</v>
      </c>
      <c r="U3" s="18">
        <f>'Formato 6 c)'!G10</f>
        <v>14359187.100000005</v>
      </c>
      <c r="V3" s="18"/>
    </row>
    <row r="4" spans="1: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3210</v>
      </c>
      <c r="P4" s="18">
        <f>'Formato 6 c)'!B11</f>
        <v>1853595.7999999998</v>
      </c>
      <c r="Q4" s="18">
        <f>'Formato 6 c)'!C11</f>
        <v>0</v>
      </c>
      <c r="R4" s="18">
        <f>'Formato 6 c)'!D11</f>
        <v>1853595.7999999998</v>
      </c>
      <c r="S4" s="18">
        <f>'Formato 6 c)'!E11</f>
        <v>1791211.8900000001</v>
      </c>
      <c r="T4" s="18">
        <f>'Formato 6 c)'!F11</f>
        <v>1791211.8900000004</v>
      </c>
      <c r="U4" s="18">
        <f>'Formato 6 c)'!G11</f>
        <v>62383.909999999683</v>
      </c>
      <c r="V4" s="18"/>
    </row>
    <row r="5" spans="1: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3211</v>
      </c>
      <c r="P5" s="18">
        <f>'Formato 6 c)'!B12</f>
        <v>1597981.3800000001</v>
      </c>
      <c r="Q5" s="18">
        <f>'Formato 6 c)'!C12</f>
        <v>0</v>
      </c>
      <c r="R5" s="18">
        <f>'Formato 6 c)'!D12</f>
        <v>1597981.3800000001</v>
      </c>
      <c r="S5" s="18">
        <f>'Formato 6 c)'!E12</f>
        <v>1488663.2699999998</v>
      </c>
      <c r="T5" s="18">
        <f>'Formato 6 c)'!F12</f>
        <v>1488663.2699999998</v>
      </c>
      <c r="U5" s="18">
        <f>'Formato 6 c)'!G12</f>
        <v>109318.11000000034</v>
      </c>
      <c r="V5" s="18"/>
    </row>
    <row r="6" spans="1: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3212</v>
      </c>
      <c r="P6" s="18">
        <f>'Formato 6 c)'!B13</f>
        <v>29437223.719999999</v>
      </c>
      <c r="Q6" s="18">
        <f>'Formato 6 c)'!C13</f>
        <v>12843724</v>
      </c>
      <c r="R6" s="18">
        <f>'Formato 6 c)'!D13</f>
        <v>42280947.719999999</v>
      </c>
      <c r="S6" s="18">
        <f>'Formato 6 c)'!E13</f>
        <v>40207256.75999999</v>
      </c>
      <c r="T6" s="18">
        <f>'Formato 6 c)'!F13</f>
        <v>39991050.449999988</v>
      </c>
      <c r="U6" s="18">
        <f>'Formato 6 c)'!G13</f>
        <v>2073690.9600000083</v>
      </c>
      <c r="V6" s="18"/>
    </row>
    <row r="7" spans="1: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3213</v>
      </c>
      <c r="P7" s="18">
        <f>'Formato 6 c)'!B14</f>
        <v>2486206.38</v>
      </c>
      <c r="Q7" s="18">
        <f>'Formato 6 c)'!C14</f>
        <v>0</v>
      </c>
      <c r="R7" s="18">
        <f>'Formato 6 c)'!D14</f>
        <v>2486206.38</v>
      </c>
      <c r="S7" s="18">
        <f>'Formato 6 c)'!E14</f>
        <v>1873672.25</v>
      </c>
      <c r="T7" s="18">
        <f>'Formato 6 c)'!F14</f>
        <v>1873672.25</v>
      </c>
      <c r="U7" s="18">
        <f>'Formato 6 c)'!G14</f>
        <v>612534.12999999989</v>
      </c>
      <c r="V7" s="18"/>
      <c r="W7" s="18"/>
      <c r="X7" s="18"/>
      <c r="Y7" s="18"/>
    </row>
    <row r="8" spans="1: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3214</v>
      </c>
      <c r="P8" s="18">
        <f>'Formato 6 c)'!B15</f>
        <v>59302700.550000012</v>
      </c>
      <c r="Q8" s="18">
        <f>'Formato 6 c)'!C15</f>
        <v>-4188100.3500000006</v>
      </c>
      <c r="R8" s="18">
        <f>'Formato 6 c)'!D15</f>
        <v>55114600.20000001</v>
      </c>
      <c r="S8" s="18">
        <f>'Formato 6 c)'!E15</f>
        <v>50156916.150000006</v>
      </c>
      <c r="T8" s="18">
        <f>'Formato 6 c)'!F15</f>
        <v>48103837.530000009</v>
      </c>
      <c r="U8" s="18">
        <f>'Formato 6 c)'!G15</f>
        <v>4957684.0500000045</v>
      </c>
    </row>
    <row r="9" spans="1: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3216</v>
      </c>
      <c r="P10" s="18">
        <f>'Formato 6 c)'!B17</f>
        <v>30436822.819999993</v>
      </c>
      <c r="Q10" s="18">
        <f>'Formato 6 c)'!C17</f>
        <v>-857272.59999999986</v>
      </c>
      <c r="R10" s="18">
        <f>'Formato 6 c)'!D17</f>
        <v>29579550.219999991</v>
      </c>
      <c r="S10" s="18">
        <f>'Formato 6 c)'!E17</f>
        <v>23366993.859999999</v>
      </c>
      <c r="T10" s="18">
        <f>'Formato 6 c)'!F17</f>
        <v>22948771.859999999</v>
      </c>
      <c r="U10" s="18">
        <f>'Formato 6 c)'!G17</f>
        <v>6212556.359999992</v>
      </c>
    </row>
    <row r="11" spans="1: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3166</v>
      </c>
      <c r="P11" s="18">
        <f>'Formato 6 c)'!B18</f>
        <v>11640935.08</v>
      </c>
      <c r="Q11" s="18">
        <f>'Formato 6 c)'!C18</f>
        <v>528392</v>
      </c>
      <c r="R11" s="18">
        <f>'Formato 6 c)'!D18</f>
        <v>12169327.08</v>
      </c>
      <c r="S11" s="18">
        <f>'Formato 6 c)'!E18</f>
        <v>11838307.5</v>
      </c>
      <c r="T11" s="18">
        <f>'Formato 6 c)'!F18</f>
        <v>11669830.01</v>
      </c>
      <c r="U11" s="18">
        <f>'Formato 6 c)'!G18</f>
        <v>331019.58000000007</v>
      </c>
    </row>
    <row r="12" spans="1: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3217</v>
      </c>
      <c r="N12" s="20"/>
      <c r="P12" s="18">
        <f>'Formato 6 c)'!B19</f>
        <v>45519591.480000004</v>
      </c>
      <c r="Q12" s="18">
        <f>'Formato 6 c)'!C19</f>
        <v>5170157.5300000012</v>
      </c>
      <c r="R12" s="18">
        <f>'Formato 6 c)'!D19</f>
        <v>50689749.010000005</v>
      </c>
      <c r="S12" s="18">
        <f>'Formato 6 c)'!E19</f>
        <v>44987792.75</v>
      </c>
      <c r="T12" s="18">
        <f>'Formato 6 c)'!F19</f>
        <v>42156639.030000001</v>
      </c>
      <c r="U12" s="18">
        <f>'Formato 6 c)'!G19</f>
        <v>5701956.259999997</v>
      </c>
    </row>
    <row r="13" spans="1: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3218</v>
      </c>
      <c r="P13" s="18">
        <f>'Formato 6 c)'!B20</f>
        <v>14388211.380000001</v>
      </c>
      <c r="Q13" s="18">
        <f>'Formato 6 c)'!C20</f>
        <v>-200000</v>
      </c>
      <c r="R13" s="18">
        <f>'Formato 6 c)'!D20</f>
        <v>14188211.380000001</v>
      </c>
      <c r="S13" s="18">
        <f>'Formato 6 c)'!E20</f>
        <v>13589222.200000001</v>
      </c>
      <c r="T13" s="18">
        <f>'Formato 6 c)'!F20</f>
        <v>11641759.970000001</v>
      </c>
      <c r="U13" s="18">
        <f>'Formato 6 c)'!G20</f>
        <v>598989.1799999997</v>
      </c>
    </row>
    <row r="14" spans="1: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3219</v>
      </c>
      <c r="P14" s="18">
        <f>'Formato 6 c)'!B21</f>
        <v>5281246.08</v>
      </c>
      <c r="Q14" s="18">
        <f>'Formato 6 c)'!C21</f>
        <v>43000</v>
      </c>
      <c r="R14" s="18">
        <f>'Formato 6 c)'!D21</f>
        <v>5324246.08</v>
      </c>
      <c r="S14" s="18">
        <f>'Formato 6 c)'!E21</f>
        <v>5069573.379999999</v>
      </c>
      <c r="T14" s="18">
        <f>'Formato 6 c)'!F21</f>
        <v>5069573.38</v>
      </c>
      <c r="U14" s="18">
        <f>'Formato 6 c)'!G21</f>
        <v>254672.70000000112</v>
      </c>
    </row>
    <row r="15" spans="1: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487</v>
      </c>
      <c r="P15" s="18">
        <f>'Formato 6 c)'!B22</f>
        <v>485234.60000000003</v>
      </c>
      <c r="Q15" s="18">
        <f>'Formato 6 c)'!C22</f>
        <v>0</v>
      </c>
      <c r="R15" s="18">
        <f>'Formato 6 c)'!D22</f>
        <v>485234.60000000003</v>
      </c>
      <c r="S15" s="18">
        <f>'Formato 6 c)'!E22</f>
        <v>478712.10000000003</v>
      </c>
      <c r="T15" s="18">
        <f>'Formato 6 c)'!F22</f>
        <v>478712.1</v>
      </c>
      <c r="U15" s="18">
        <f>'Formato 6 c)'!G22</f>
        <v>6522.5</v>
      </c>
    </row>
    <row r="16" spans="1: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3220</v>
      </c>
      <c r="P16" s="18">
        <f>'Formato 6 c)'!B23</f>
        <v>2883281.0999999996</v>
      </c>
      <c r="Q16" s="18">
        <f>'Formato 6 c)'!C23</f>
        <v>-714285.71</v>
      </c>
      <c r="R16" s="18">
        <f>'Formato 6 c)'!D23</f>
        <v>2168995.3899999997</v>
      </c>
      <c r="S16" s="18">
        <f>'Formato 6 c)'!E23</f>
        <v>1682908.2099999995</v>
      </c>
      <c r="T16" s="18">
        <f>'Formato 6 c)'!F23</f>
        <v>1682908.2099999997</v>
      </c>
      <c r="U16" s="18">
        <f>'Formato 6 c)'!G23</f>
        <v>486087.18000000017</v>
      </c>
    </row>
    <row r="17" spans="1:21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3221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3222</v>
      </c>
      <c r="P18" s="18">
        <f>'Formato 6 c)'!B25</f>
        <v>1026911.3099999999</v>
      </c>
      <c r="Q18" s="18">
        <f>'Formato 6 c)'!C25</f>
        <v>216455.95</v>
      </c>
      <c r="R18" s="18">
        <f>'Formato 6 c)'!D25</f>
        <v>1243367.26</v>
      </c>
      <c r="S18" s="18">
        <f>'Formato 6 c)'!E25</f>
        <v>1176003.58</v>
      </c>
      <c r="T18" s="18">
        <f>'Formato 6 c)'!F25</f>
        <v>1116003.5799999998</v>
      </c>
      <c r="U18" s="18">
        <f>'Formato 6 c)'!G25</f>
        <v>67363.679999999935</v>
      </c>
    </row>
    <row r="19" spans="1:21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3223</v>
      </c>
      <c r="P19" s="18">
        <f>'Formato 6 c)'!B26</f>
        <v>21454707.009999998</v>
      </c>
      <c r="Q19" s="18">
        <f>'Formato 6 c)'!C26</f>
        <v>5824987.290000001</v>
      </c>
      <c r="R19" s="18">
        <f>'Formato 6 c)'!D26</f>
        <v>27279694.299999997</v>
      </c>
      <c r="S19" s="18">
        <f>'Formato 6 c)'!E26</f>
        <v>22991373.280000001</v>
      </c>
      <c r="T19" s="18">
        <f>'Formato 6 c)'!F26</f>
        <v>22167681.790000003</v>
      </c>
      <c r="U19" s="18">
        <f>'Formato 6 c)'!G26</f>
        <v>4288321.0199999958</v>
      </c>
    </row>
    <row r="20" spans="1:21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3224</v>
      </c>
      <c r="P20" s="18">
        <f>'Formato 6 c)'!B27</f>
        <v>12014309.879999999</v>
      </c>
      <c r="Q20" s="18">
        <f>'Formato 6 c)'!C27</f>
        <v>-1165209</v>
      </c>
      <c r="R20" s="18">
        <f>'Formato 6 c)'!D27</f>
        <v>10849100.879999999</v>
      </c>
      <c r="S20" s="18">
        <f>'Formato 6 c)'!E27</f>
        <v>10028813.01</v>
      </c>
      <c r="T20" s="18">
        <f>'Formato 6 c)'!F27</f>
        <v>9340463.6999999993</v>
      </c>
      <c r="U20" s="18">
        <f>'Formato 6 c)'!G27</f>
        <v>820287.86999999918</v>
      </c>
    </row>
    <row r="21" spans="1:21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3225</v>
      </c>
      <c r="P21" s="18">
        <f>'Formato 6 c)'!B28</f>
        <v>4099215.37</v>
      </c>
      <c r="Q21" s="18">
        <f>'Formato 6 c)'!C28</f>
        <v>-346000</v>
      </c>
      <c r="R21" s="18">
        <f>'Formato 6 c)'!D28</f>
        <v>3753215.37</v>
      </c>
      <c r="S21" s="18">
        <f>'Formato 6 c)'!E28</f>
        <v>3428000.8200000003</v>
      </c>
      <c r="T21" s="18">
        <f>'Formato 6 c)'!F28</f>
        <v>3428000.8200000003</v>
      </c>
      <c r="U21" s="18">
        <f>'Formato 6 c)'!G28</f>
        <v>325214.54999999981</v>
      </c>
    </row>
    <row r="22" spans="1:21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3226</v>
      </c>
      <c r="P22" s="18">
        <f>'Formato 6 c)'!B29</f>
        <v>4200383.2299999995</v>
      </c>
      <c r="Q22" s="18">
        <f>'Formato 6 c)'!C29</f>
        <v>-819209</v>
      </c>
      <c r="R22" s="18">
        <f>'Formato 6 c)'!D29</f>
        <v>3381174.2299999995</v>
      </c>
      <c r="S22" s="18">
        <f>'Formato 6 c)'!E29</f>
        <v>2991370.9299999997</v>
      </c>
      <c r="T22" s="18">
        <f>'Formato 6 c)'!F29</f>
        <v>2331400.9300000002</v>
      </c>
      <c r="U22" s="18">
        <f>'Formato 6 c)'!G29</f>
        <v>389803.29999999981</v>
      </c>
    </row>
    <row r="23" spans="1:21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3227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3228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3229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3233</v>
      </c>
      <c r="P29" s="18">
        <f>'Formato 6 c)'!B36</f>
        <v>3714711.28</v>
      </c>
      <c r="Q29" s="18">
        <f>'Formato 6 c)'!C36</f>
        <v>-7.2759576141834259E-12</v>
      </c>
      <c r="R29" s="18">
        <f>'Formato 6 c)'!D36</f>
        <v>3714711.28</v>
      </c>
      <c r="S29" s="18">
        <f>'Formato 6 c)'!E36</f>
        <v>3609441.2600000002</v>
      </c>
      <c r="T29" s="18">
        <f>'Formato 6 c)'!F36</f>
        <v>3581061.9499999997</v>
      </c>
      <c r="U29" s="18">
        <f>'Formato 6 c)'!G36</f>
        <v>105270.01999999955</v>
      </c>
    </row>
    <row r="30" spans="1:21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3237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3238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701</v>
      </c>
      <c r="P35" s="18">
        <f>'Formato 6 c)'!B43</f>
        <v>265269836.13999999</v>
      </c>
      <c r="Q35" s="18">
        <f>'Formato 6 c)'!C43</f>
        <v>63336437.310000025</v>
      </c>
      <c r="R35" s="18">
        <f>'Formato 6 c)'!D43</f>
        <v>328606273.45000005</v>
      </c>
      <c r="S35" s="18">
        <f>'Formato 6 c)'!E43</f>
        <v>148144733.49000001</v>
      </c>
      <c r="T35" s="18">
        <f>'Formato 6 c)'!F43</f>
        <v>147664422.65000004</v>
      </c>
      <c r="U35" s="18">
        <f>'Formato 6 c)'!G43</f>
        <v>180461539.96000001</v>
      </c>
    </row>
    <row r="36" spans="1:21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3209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3217</v>
      </c>
      <c r="P45" s="18">
        <f>'Formato 6 c)'!B53</f>
        <v>184849722.68000001</v>
      </c>
      <c r="Q45" s="18">
        <f>'Formato 6 c)'!C53</f>
        <v>29094211.790000029</v>
      </c>
      <c r="R45" s="18">
        <f>'Formato 6 c)'!D53</f>
        <v>213943934.47000003</v>
      </c>
      <c r="S45" s="18">
        <f>'Formato 6 c)'!E53</f>
        <v>131363585.46000001</v>
      </c>
      <c r="T45" s="18">
        <f>'Formato 6 c)'!F53</f>
        <v>130883274.62000002</v>
      </c>
      <c r="U45" s="18">
        <f>'Formato 6 c)'!G53</f>
        <v>82580349.01000002</v>
      </c>
    </row>
    <row r="46" spans="1:21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3218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3219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487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3223</v>
      </c>
      <c r="P52" s="18">
        <f>'Formato 6 c)'!B60</f>
        <v>184849722.68000001</v>
      </c>
      <c r="Q52" s="18">
        <f>'Formato 6 c)'!C60</f>
        <v>29094211.790000029</v>
      </c>
      <c r="R52" s="18">
        <f>'Formato 6 c)'!D60</f>
        <v>213943934.47000003</v>
      </c>
      <c r="S52" s="18">
        <f>'Formato 6 c)'!E60</f>
        <v>131363585.46000001</v>
      </c>
      <c r="T52" s="18">
        <f>'Formato 6 c)'!F60</f>
        <v>130883274.62000002</v>
      </c>
      <c r="U52" s="18">
        <f>'Formato 6 c)'!G60</f>
        <v>82580349.01000002</v>
      </c>
    </row>
    <row r="53" spans="1:21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3227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3228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3229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3239</v>
      </c>
      <c r="P63" s="18">
        <f>'Formato 6 c)'!B71</f>
        <v>80420113.459999993</v>
      </c>
      <c r="Q63" s="18">
        <f>'Formato 6 c)'!C71</f>
        <v>34242225.519999996</v>
      </c>
      <c r="R63" s="18">
        <f>'Formato 6 c)'!D71</f>
        <v>114662338.97999999</v>
      </c>
      <c r="S63" s="18">
        <f>'Formato 6 c)'!E71</f>
        <v>16781148.030000001</v>
      </c>
      <c r="T63" s="18">
        <f>'Formato 6 c)'!F71</f>
        <v>16781148.030000001</v>
      </c>
      <c r="U63" s="18">
        <f>'Formato 6 c)'!G71</f>
        <v>97881190.949999988</v>
      </c>
    </row>
    <row r="64" spans="1:21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3236</v>
      </c>
      <c r="P65" s="18">
        <f>'Formato 6 c)'!B73</f>
        <v>80420113.459999993</v>
      </c>
      <c r="Q65" s="18">
        <f>'Formato 6 c)'!C73</f>
        <v>34242225.519999996</v>
      </c>
      <c r="R65" s="18">
        <f>'Formato 6 c)'!D73</f>
        <v>114662338.97999999</v>
      </c>
      <c r="S65" s="18">
        <f>'Formato 6 c)'!E73</f>
        <v>16781148.030000001</v>
      </c>
      <c r="T65" s="18">
        <f>'Formato 6 c)'!F73</f>
        <v>16781148.030000001</v>
      </c>
      <c r="U65" s="18">
        <f>'Formato 6 c)'!G73</f>
        <v>97881190.949999988</v>
      </c>
    </row>
    <row r="66" spans="1:21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3237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>
      <c r="A67" s="3" t="str">
        <f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3238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>
      <c r="A68" s="3" t="str">
        <f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6,3,3,0,0,0,0</v>
      </c>
      <c r="B68">
        <v>6</v>
      </c>
      <c r="C68">
        <v>3</v>
      </c>
      <c r="D68">
        <v>3</v>
      </c>
      <c r="I68" t="s">
        <v>3208</v>
      </c>
      <c r="P68" s="18">
        <f>'Formato 6 c)'!B77</f>
        <v>459559203.23000002</v>
      </c>
      <c r="Q68" s="18">
        <f>'Formato 6 c)'!C77</f>
        <v>75668128.89000003</v>
      </c>
      <c r="R68" s="18">
        <f>'Formato 6 c)'!D77</f>
        <v>535227332.12000006</v>
      </c>
      <c r="S68" s="18">
        <f>'Formato 6 c)'!E77</f>
        <v>333884360.93000001</v>
      </c>
      <c r="T68" s="18">
        <f>'Formato 6 c)'!F77</f>
        <v>327028562.63999999</v>
      </c>
      <c r="U68" s="18">
        <f>'Formato 6 c)'!G77</f>
        <v>201342971.19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5"/>
  <dimension ref="B3:I33"/>
  <sheetViews>
    <sheetView topLeftCell="A17" workbookViewId="0">
      <selection activeCell="D33" sqref="D33"/>
    </sheetView>
  </sheetViews>
  <sheetFormatPr baseColWidth="10" defaultRowHeight="15"/>
  <cols>
    <col min="2" max="2" width="35.85546875" bestFit="1" customWidth="1"/>
    <col min="3" max="3" width="50.28515625" customWidth="1"/>
    <col min="4" max="4" width="12.140625" bestFit="1" customWidth="1"/>
  </cols>
  <sheetData>
    <row r="3" spans="2:3">
      <c r="B3" t="s">
        <v>818</v>
      </c>
    </row>
    <row r="6" spans="2:3">
      <c r="B6" t="s">
        <v>781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ACAMBARO GTO, Gobierno del Estado de Guanajuato</v>
      </c>
    </row>
    <row r="7" spans="2:3">
      <c r="C7" t="str">
        <f>CONCATENATE(ENTE_PUBLICO," (a)")</f>
        <v>MUNICIPIO DE ACAMBARO GTO, Gobierno del Estado de Guanajuato (a)</v>
      </c>
    </row>
    <row r="8" spans="2:3" ht="27" customHeight="1">
      <c r="B8" t="s">
        <v>784</v>
      </c>
      <c r="C8" s="24" t="s">
        <v>796</v>
      </c>
    </row>
    <row r="10" spans="2:3" ht="25.5" customHeight="1">
      <c r="B10" t="s">
        <v>785</v>
      </c>
      <c r="C10" s="24" t="s">
        <v>1121</v>
      </c>
    </row>
    <row r="11" spans="2:3" ht="20.25" customHeight="1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Acámbaro, Gobierno del Estado de Guanajuato</v>
      </c>
    </row>
    <row r="12" spans="2:3">
      <c r="B12" t="s">
        <v>783</v>
      </c>
      <c r="C12" s="24">
        <v>2020</v>
      </c>
    </row>
    <row r="14" spans="2:3">
      <c r="B14" t="s">
        <v>782</v>
      </c>
      <c r="C14" s="24" t="s">
        <v>3341</v>
      </c>
    </row>
    <row r="15" spans="2:3">
      <c r="C15" s="24">
        <v>4</v>
      </c>
    </row>
    <row r="16" spans="2:3">
      <c r="C16" s="24" t="s">
        <v>3342</v>
      </c>
    </row>
    <row r="18" spans="4:9" ht="13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2020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2020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2020 (m = g – l)</v>
      </c>
    </row>
    <row r="20" spans="4:9" ht="60">
      <c r="D20" s="21" t="str">
        <f>CONCATENATE(ANIO_INFORME, " (d)")</f>
        <v>2020 (d)</v>
      </c>
      <c r="E20" s="22" t="str">
        <f>CONCATENATE("31 de diciembre de ",ANIO_INFORME-1, " (e)")</f>
        <v>31 de diciembre de 2019 (e)</v>
      </c>
      <c r="F20" s="31" t="str">
        <f>CONCATENATE("Saldo al 31 de diciembre de ",ANIO_INFORME-1, " (d)")</f>
        <v>Saldo al 31 de diciembre de 2019 (d)</v>
      </c>
    </row>
    <row r="23" spans="4:9">
      <c r="D23" s="33">
        <f>ANIO_INFORME + 1</f>
        <v>2021</v>
      </c>
      <c r="E23" s="34" t="str">
        <f>CONCATENATE(ANIO_INFORME + 2, " (d)")</f>
        <v>2022 (d)</v>
      </c>
      <c r="F23" s="34" t="str">
        <f>CONCATENATE(ANIO_INFORME + 3, " (d)")</f>
        <v>2023 (d)</v>
      </c>
      <c r="G23" s="34" t="str">
        <f>CONCATENATE(ANIO_INFORME + 4, " (d)")</f>
        <v>2024 (d)</v>
      </c>
      <c r="H23" s="34" t="str">
        <f>CONCATENATE(ANIO_INFORME + 5, " (d)")</f>
        <v>2025 (d)</v>
      </c>
      <c r="I23" s="34" t="str">
        <f>CONCATENATE(ANIO_INFORME + 6, " (d)")</f>
        <v>2026 (d)</v>
      </c>
    </row>
    <row r="25" spans="4:9">
      <c r="D25" s="35" t="str">
        <f>CONCATENATE(ANIO_INFORME - 5, " ",CHAR(185)," (c)")</f>
        <v>2015 ¹ (c)</v>
      </c>
      <c r="E25" s="35" t="str">
        <f>CONCATENATE(ANIO_INFORME - 4, " ",CHAR(185)," (c)")</f>
        <v>2016 ¹ (c)</v>
      </c>
      <c r="F25" s="35" t="str">
        <f>CONCATENATE(ANIO_INFORME - 3, " ",CHAR(185)," (c)")</f>
        <v>2017 ¹ (c)</v>
      </c>
      <c r="G25" s="35" t="str">
        <f>CONCATENATE(ANIO_INFORME - 2, " ",CHAR(185)," (c)")</f>
        <v>2018 ¹ (c)</v>
      </c>
      <c r="H25" s="35" t="str">
        <f>CONCATENATE(ANIO_INFORME - 1, " ",CHAR(185)," (c)")</f>
        <v>2019 ¹ (c)</v>
      </c>
      <c r="I25" s="33">
        <f>ANIO_INFORME</f>
        <v>2020</v>
      </c>
    </row>
    <row r="26" spans="4:9">
      <c r="D26" s="92"/>
    </row>
    <row r="29" spans="4:9">
      <c r="D29" t="s">
        <v>3132</v>
      </c>
      <c r="E29" t="s">
        <v>3133</v>
      </c>
    </row>
    <row r="30" spans="4:9">
      <c r="D30" s="140">
        <v>-1.7976931348623099E+100</v>
      </c>
      <c r="E30" s="140">
        <v>1.7976931348623099E+100</v>
      </c>
    </row>
    <row r="32" spans="4:9">
      <c r="D32" t="s">
        <v>3134</v>
      </c>
      <c r="E32" t="s">
        <v>3135</v>
      </c>
    </row>
    <row r="33" spans="4:5">
      <c r="D33" s="141">
        <v>36526</v>
      </c>
      <c r="E33" s="141">
        <v>55153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Hoja9"/>
  <dimension ref="A1:G34"/>
  <sheetViews>
    <sheetView showGridLines="0" zoomScale="90" zoomScaleNormal="90" workbookViewId="0">
      <selection activeCell="B32" sqref="B32"/>
    </sheetView>
  </sheetViews>
  <sheetFormatPr baseColWidth="10" defaultColWidth="0" defaultRowHeight="15" zeroHeight="1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>
      <c r="A1" s="174" t="s">
        <v>3276</v>
      </c>
      <c r="B1" s="173"/>
      <c r="C1" s="173"/>
      <c r="D1" s="173"/>
      <c r="E1" s="173"/>
      <c r="F1" s="173"/>
      <c r="G1" s="173"/>
    </row>
    <row r="2" spans="1:7">
      <c r="A2" s="155" t="str">
        <f>ENTE_PUBLICO_A</f>
        <v>MUNICIPIO DE ACAMBARO GTO, Gobierno del Estado de Guanajuato (a)</v>
      </c>
      <c r="B2" s="156"/>
      <c r="C2" s="156"/>
      <c r="D2" s="156"/>
      <c r="E2" s="156"/>
      <c r="F2" s="156"/>
      <c r="G2" s="157"/>
    </row>
    <row r="3" spans="1:7">
      <c r="A3" s="161" t="s">
        <v>277</v>
      </c>
      <c r="B3" s="162"/>
      <c r="C3" s="162"/>
      <c r="D3" s="162"/>
      <c r="E3" s="162"/>
      <c r="F3" s="162"/>
      <c r="G3" s="163"/>
    </row>
    <row r="4" spans="1:7">
      <c r="A4" s="161" t="s">
        <v>399</v>
      </c>
      <c r="B4" s="162"/>
      <c r="C4" s="162"/>
      <c r="D4" s="162"/>
      <c r="E4" s="162"/>
      <c r="F4" s="162"/>
      <c r="G4" s="163"/>
    </row>
    <row r="5" spans="1:7">
      <c r="A5" s="161" t="str">
        <f>TRIMESTRE</f>
        <v>Del 1 de enero al 31 de diciembre de 2020 (b)</v>
      </c>
      <c r="B5" s="162"/>
      <c r="C5" s="162"/>
      <c r="D5" s="162"/>
      <c r="E5" s="162"/>
      <c r="F5" s="162"/>
      <c r="G5" s="163"/>
    </row>
    <row r="6" spans="1:7">
      <c r="A6" s="164" t="s">
        <v>118</v>
      </c>
      <c r="B6" s="165"/>
      <c r="C6" s="165"/>
      <c r="D6" s="165"/>
      <c r="E6" s="165"/>
      <c r="F6" s="165"/>
      <c r="G6" s="166"/>
    </row>
    <row r="7" spans="1:7">
      <c r="A7" s="170" t="s">
        <v>361</v>
      </c>
      <c r="B7" s="175" t="s">
        <v>279</v>
      </c>
      <c r="C7" s="175"/>
      <c r="D7" s="175"/>
      <c r="E7" s="175"/>
      <c r="F7" s="175"/>
      <c r="G7" s="175" t="s">
        <v>280</v>
      </c>
    </row>
    <row r="8" spans="1:7" ht="29.25" customHeight="1">
      <c r="A8" s="171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2"/>
    </row>
    <row r="9" spans="1:7">
      <c r="A9" s="52" t="s">
        <v>400</v>
      </c>
      <c r="B9" s="66">
        <f t="shared" ref="B9:G9" si="0">SUM(B10,B11,B12,B15,B16,B19)</f>
        <v>120967356.73999992</v>
      </c>
      <c r="C9" s="66">
        <f t="shared" si="0"/>
        <v>3136405.5699999989</v>
      </c>
      <c r="D9" s="66">
        <f t="shared" si="0"/>
        <v>124103762.30999991</v>
      </c>
      <c r="E9" s="66">
        <f t="shared" si="0"/>
        <v>114057534.70000002</v>
      </c>
      <c r="F9" s="66">
        <f t="shared" si="0"/>
        <v>112813876.64000002</v>
      </c>
      <c r="G9" s="66">
        <f t="shared" si="0"/>
        <v>10046227.609999895</v>
      </c>
    </row>
    <row r="10" spans="1:7">
      <c r="A10" s="53" t="s">
        <v>401</v>
      </c>
      <c r="B10" s="67">
        <v>120967356.73999992</v>
      </c>
      <c r="C10" s="67">
        <v>3136405.5699999989</v>
      </c>
      <c r="D10" s="67">
        <v>124103762.30999991</v>
      </c>
      <c r="E10" s="67">
        <v>114057534.70000002</v>
      </c>
      <c r="F10" s="67">
        <v>112813876.64000002</v>
      </c>
      <c r="G10" s="67">
        <f>D10-E10</f>
        <v>10046227.609999895</v>
      </c>
    </row>
    <row r="11" spans="1:7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>
      <c r="A12" s="53" t="s">
        <v>403</v>
      </c>
      <c r="B12" s="67">
        <f t="shared" ref="B12:G12" si="1">B13+B14</f>
        <v>0</v>
      </c>
      <c r="C12" s="67">
        <f t="shared" si="1"/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 t="shared" si="1"/>
        <v>0</v>
      </c>
    </row>
    <row r="13" spans="1:7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>D14-E14</f>
        <v>0</v>
      </c>
    </row>
    <row r="15" spans="1:7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>D15-E15</f>
        <v>0</v>
      </c>
    </row>
    <row r="16" spans="1:7">
      <c r="A16" s="64" t="s">
        <v>407</v>
      </c>
      <c r="B16" s="67">
        <f t="shared" ref="B16:G16" si="2">B17+B18</f>
        <v>0</v>
      </c>
      <c r="C16" s="67">
        <f t="shared" si="2"/>
        <v>0</v>
      </c>
      <c r="D16" s="67">
        <f t="shared" si="2"/>
        <v>0</v>
      </c>
      <c r="E16" s="67">
        <f t="shared" si="2"/>
        <v>0</v>
      </c>
      <c r="F16" s="67">
        <f t="shared" si="2"/>
        <v>0</v>
      </c>
      <c r="G16" s="67">
        <f t="shared" si="2"/>
        <v>0</v>
      </c>
    </row>
    <row r="17" spans="1:7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>
      <c r="A20" s="54"/>
      <c r="B20" s="68"/>
      <c r="C20" s="68"/>
      <c r="D20" s="68"/>
      <c r="E20" s="68"/>
      <c r="F20" s="68"/>
      <c r="G20" s="68"/>
    </row>
    <row r="21" spans="1:7" s="24" customFormat="1">
      <c r="A21" s="14" t="s">
        <v>411</v>
      </c>
      <c r="B21" s="66">
        <f t="shared" ref="B21:G21" si="3">SUM(B22,B23,B24,B27,B28,B31)</f>
        <v>21402413.370000001</v>
      </c>
      <c r="C21" s="66">
        <f t="shared" si="3"/>
        <v>2820633.7100000004</v>
      </c>
      <c r="D21" s="66">
        <f t="shared" si="3"/>
        <v>24223047.080000002</v>
      </c>
      <c r="E21" s="66">
        <f t="shared" si="3"/>
        <v>22662936.780000001</v>
      </c>
      <c r="F21" s="66">
        <f t="shared" si="3"/>
        <v>22662936.780000001</v>
      </c>
      <c r="G21" s="66">
        <f t="shared" si="3"/>
        <v>1560110.3000000007</v>
      </c>
    </row>
    <row r="22" spans="1:7" s="24" customFormat="1">
      <c r="A22" s="53" t="s">
        <v>401</v>
      </c>
      <c r="B22" s="67">
        <v>21402413.370000001</v>
      </c>
      <c r="C22" s="67">
        <v>2820633.7100000004</v>
      </c>
      <c r="D22" s="67">
        <v>24223047.080000002</v>
      </c>
      <c r="E22" s="67">
        <v>22662936.780000001</v>
      </c>
      <c r="F22" s="67">
        <v>22662936.780000001</v>
      </c>
      <c r="G22" s="67">
        <f>D22-E22</f>
        <v>1560110.3000000007</v>
      </c>
    </row>
    <row r="23" spans="1:7" s="24" customFormat="1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>
      <c r="A24" s="53" t="s">
        <v>403</v>
      </c>
      <c r="B24" s="67">
        <f t="shared" ref="B24:G24" si="4">B25+B26</f>
        <v>0</v>
      </c>
      <c r="C24" s="67">
        <f t="shared" si="4"/>
        <v>0</v>
      </c>
      <c r="D24" s="67">
        <f t="shared" si="4"/>
        <v>0</v>
      </c>
      <c r="E24" s="67">
        <f t="shared" si="4"/>
        <v>0</v>
      </c>
      <c r="F24" s="67">
        <f t="shared" si="4"/>
        <v>0</v>
      </c>
      <c r="G24" s="67">
        <f t="shared" si="4"/>
        <v>0</v>
      </c>
    </row>
    <row r="25" spans="1:7" s="24" customFormat="1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>D26-E26</f>
        <v>0</v>
      </c>
    </row>
    <row r="27" spans="1:7" s="24" customFormat="1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>D27-E27</f>
        <v>0</v>
      </c>
    </row>
    <row r="28" spans="1:7" s="24" customFormat="1">
      <c r="A28" s="64" t="s">
        <v>407</v>
      </c>
      <c r="B28" s="67">
        <f t="shared" ref="B28:G28" si="5">B29+B30</f>
        <v>0</v>
      </c>
      <c r="C28" s="67">
        <f t="shared" si="5"/>
        <v>0</v>
      </c>
      <c r="D28" s="67">
        <f t="shared" si="5"/>
        <v>0</v>
      </c>
      <c r="E28" s="67">
        <f t="shared" si="5"/>
        <v>0</v>
      </c>
      <c r="F28" s="67">
        <f t="shared" si="5"/>
        <v>0</v>
      </c>
      <c r="G28" s="67">
        <f t="shared" si="5"/>
        <v>0</v>
      </c>
    </row>
    <row r="29" spans="1:7" s="24" customFormat="1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>D30-E30</f>
        <v>0</v>
      </c>
    </row>
    <row r="31" spans="1:7" s="24" customFormat="1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>D31-E31</f>
        <v>0</v>
      </c>
    </row>
    <row r="32" spans="1:7">
      <c r="A32" s="54"/>
      <c r="B32" s="68"/>
      <c r="C32" s="68"/>
      <c r="D32" s="68"/>
      <c r="E32" s="68"/>
      <c r="F32" s="68"/>
      <c r="G32" s="68"/>
    </row>
    <row r="33" spans="1:7">
      <c r="A33" s="55" t="s">
        <v>412</v>
      </c>
      <c r="B33" s="66">
        <f t="shared" ref="B33:G33" si="6">B21+B9</f>
        <v>142369770.10999992</v>
      </c>
      <c r="C33" s="66">
        <f t="shared" si="6"/>
        <v>5957039.2799999993</v>
      </c>
      <c r="D33" s="66">
        <f t="shared" si="6"/>
        <v>148326809.38999993</v>
      </c>
      <c r="E33" s="66">
        <f t="shared" si="6"/>
        <v>136720471.48000002</v>
      </c>
      <c r="F33" s="66">
        <f t="shared" si="6"/>
        <v>135476813.42000002</v>
      </c>
      <c r="G33" s="66">
        <f t="shared" si="6"/>
        <v>11606337.909999896</v>
      </c>
    </row>
    <row r="34" spans="1:7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paperSize="119"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Hoja19"/>
  <dimension ref="A1:Y66"/>
  <sheetViews>
    <sheetView workbookViewId="0">
      <selection activeCell="O38" sqref="O38"/>
    </sheetView>
  </sheetViews>
  <sheetFormatPr baseColWidth="10" defaultRowHeight="1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3136</v>
      </c>
      <c r="Q1" t="s">
        <v>3137</v>
      </c>
      <c r="R1" t="s">
        <v>726</v>
      </c>
      <c r="S1" t="s">
        <v>720</v>
      </c>
      <c r="T1" t="s">
        <v>3138</v>
      </c>
      <c r="U1" t="s">
        <v>3139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700</v>
      </c>
      <c r="P2" s="18">
        <f>'Formato 6 d)'!B9</f>
        <v>120967356.73999992</v>
      </c>
      <c r="Q2" s="18">
        <f>'Formato 6 d)'!C9</f>
        <v>3136405.5699999989</v>
      </c>
      <c r="R2" s="18">
        <f>'Formato 6 d)'!D9</f>
        <v>124103762.30999991</v>
      </c>
      <c r="S2" s="18">
        <f>'Formato 6 d)'!E9</f>
        <v>114057534.70000002</v>
      </c>
      <c r="T2" s="18">
        <f>'Formato 6 d)'!F9</f>
        <v>112813876.64000002</v>
      </c>
      <c r="U2" s="18">
        <f>'Formato 6 d)'!G9</f>
        <v>10046227.609999895</v>
      </c>
    </row>
    <row r="3" spans="1: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3240</v>
      </c>
      <c r="P3" s="18">
        <f>'Formato 6 d)'!B10</f>
        <v>120967356.73999992</v>
      </c>
      <c r="Q3" s="18">
        <f>'Formato 6 d)'!C10</f>
        <v>3136405.5699999989</v>
      </c>
      <c r="R3" s="18">
        <f>'Formato 6 d)'!D10</f>
        <v>124103762.30999991</v>
      </c>
      <c r="S3" s="18">
        <f>'Formato 6 d)'!E10</f>
        <v>114057534.70000002</v>
      </c>
      <c r="T3" s="18">
        <f>'Formato 6 d)'!F10</f>
        <v>112813876.64000002</v>
      </c>
      <c r="U3" s="18">
        <f>'Formato 6 d)'!G10</f>
        <v>10046227.609999895</v>
      </c>
      <c r="V3" s="18"/>
    </row>
    <row r="4" spans="1: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6,4,1,2,0,0,0</v>
      </c>
      <c r="B4">
        <v>6</v>
      </c>
      <c r="C4">
        <v>4</v>
      </c>
      <c r="D4">
        <v>1</v>
      </c>
      <c r="E4">
        <v>2</v>
      </c>
      <c r="J4" t="s">
        <v>3241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>
      <c r="A5" s="3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6,4,1,3,0,0,0</v>
      </c>
      <c r="B5">
        <v>6</v>
      </c>
      <c r="C5">
        <v>4</v>
      </c>
      <c r="D5">
        <v>1</v>
      </c>
      <c r="E5">
        <v>3</v>
      </c>
      <c r="J5" t="s">
        <v>3242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>
      <c r="A6" t="str">
        <f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>
      <c r="A7" s="3" t="str">
        <f t="shared" ref="A7:A24" si="0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>
      <c r="A8" s="3" t="str">
        <f t="shared" si="0"/>
        <v>6,4,1,4,0,0,0</v>
      </c>
      <c r="B8">
        <v>6</v>
      </c>
      <c r="C8">
        <v>4</v>
      </c>
      <c r="D8">
        <v>1</v>
      </c>
      <c r="E8">
        <v>4</v>
      </c>
      <c r="J8" t="s">
        <v>3244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>
      <c r="A9" s="3" t="str">
        <f t="shared" si="0"/>
        <v>6,4,1,5,0,0,0</v>
      </c>
      <c r="B9">
        <v>6</v>
      </c>
      <c r="C9">
        <v>4</v>
      </c>
      <c r="D9">
        <v>1</v>
      </c>
      <c r="E9">
        <v>5</v>
      </c>
      <c r="J9" t="s">
        <v>3245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>
      <c r="A10" t="str">
        <f t="shared" si="0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>
      <c r="A11" s="3" t="str">
        <f t="shared" si="0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3247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>
      <c r="A12" s="3" t="str">
        <f t="shared" si="0"/>
        <v>6,4,1,6,0,0,0</v>
      </c>
      <c r="B12">
        <v>6</v>
      </c>
      <c r="C12">
        <v>4</v>
      </c>
      <c r="D12">
        <v>1</v>
      </c>
      <c r="E12">
        <v>6</v>
      </c>
      <c r="J12" t="s">
        <v>3248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>
      <c r="A13" s="3" t="str">
        <f t="shared" si="0"/>
        <v>6,4,2,0,0,0,0</v>
      </c>
      <c r="B13">
        <v>6</v>
      </c>
      <c r="C13">
        <v>4</v>
      </c>
      <c r="D13">
        <v>2</v>
      </c>
      <c r="I13" t="s">
        <v>3249</v>
      </c>
      <c r="P13" s="18">
        <f>'Formato 6 d)'!B21</f>
        <v>21402413.370000001</v>
      </c>
      <c r="Q13" s="18">
        <f>'Formato 6 d)'!C21</f>
        <v>2820633.7100000004</v>
      </c>
      <c r="R13" s="18">
        <f>'Formato 6 d)'!D21</f>
        <v>24223047.080000002</v>
      </c>
      <c r="S13" s="18">
        <f>'Formato 6 d)'!E21</f>
        <v>22662936.780000001</v>
      </c>
      <c r="T13" s="18">
        <f>'Formato 6 d)'!F21</f>
        <v>22662936.780000001</v>
      </c>
      <c r="U13" s="18">
        <f>'Formato 6 d)'!G21</f>
        <v>1560110.3000000007</v>
      </c>
    </row>
    <row r="14" spans="1:25">
      <c r="A14" t="str">
        <f t="shared" si="0"/>
        <v>6,4,2,1,0,0,0</v>
      </c>
      <c r="B14">
        <v>6</v>
      </c>
      <c r="C14">
        <v>4</v>
      </c>
      <c r="D14">
        <v>2</v>
      </c>
      <c r="E14">
        <v>1</v>
      </c>
      <c r="J14" t="s">
        <v>3240</v>
      </c>
      <c r="P14" s="18">
        <f>'Formato 6 d)'!B22</f>
        <v>21402413.370000001</v>
      </c>
      <c r="Q14" s="18">
        <f>'Formato 6 d)'!C22</f>
        <v>2820633.7100000004</v>
      </c>
      <c r="R14" s="18">
        <f>'Formato 6 d)'!D22</f>
        <v>24223047.080000002</v>
      </c>
      <c r="S14" s="18">
        <f>'Formato 6 d)'!E22</f>
        <v>22662936.780000001</v>
      </c>
      <c r="T14" s="18">
        <f>'Formato 6 d)'!F22</f>
        <v>22662936.780000001</v>
      </c>
      <c r="U14" s="18">
        <f>'Formato 6 d)'!G22</f>
        <v>1560110.3000000007</v>
      </c>
    </row>
    <row r="15" spans="1:25">
      <c r="A15" s="3" t="str">
        <f t="shared" si="0"/>
        <v>6,4,2,2,0,0,0</v>
      </c>
      <c r="B15">
        <v>6</v>
      </c>
      <c r="C15">
        <v>4</v>
      </c>
      <c r="D15">
        <v>2</v>
      </c>
      <c r="E15">
        <v>2</v>
      </c>
      <c r="J15" t="s">
        <v>3241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>
      <c r="A16" s="3" t="str">
        <f t="shared" si="0"/>
        <v>6,4,2,3,0,0,0</v>
      </c>
      <c r="B16">
        <v>6</v>
      </c>
      <c r="C16">
        <v>4</v>
      </c>
      <c r="D16">
        <v>2</v>
      </c>
      <c r="E16">
        <v>3</v>
      </c>
      <c r="J16" t="s">
        <v>3242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>
      <c r="A17" s="3" t="str">
        <f t="shared" si="0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>
      <c r="A18" t="str">
        <f t="shared" si="0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>
      <c r="A19" s="3" t="str">
        <f t="shared" si="0"/>
        <v>6,4,2,4,0,0,0</v>
      </c>
      <c r="B19">
        <v>6</v>
      </c>
      <c r="C19">
        <v>4</v>
      </c>
      <c r="D19">
        <v>2</v>
      </c>
      <c r="E19">
        <v>4</v>
      </c>
      <c r="J19" t="s">
        <v>3244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>
      <c r="A20" s="3" t="str">
        <f t="shared" si="0"/>
        <v>6,4,2,5,0,0,0</v>
      </c>
      <c r="B20">
        <v>6</v>
      </c>
      <c r="C20">
        <v>4</v>
      </c>
      <c r="D20">
        <v>2</v>
      </c>
      <c r="E20">
        <v>5</v>
      </c>
      <c r="J20" t="s">
        <v>3245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>
      <c r="A21" s="3" t="str">
        <f t="shared" si="0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>
      <c r="A22" t="str">
        <f t="shared" si="0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3247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>
      <c r="A23" s="3" t="str">
        <f t="shared" si="0"/>
        <v>6,4,2,6,0,0,0</v>
      </c>
      <c r="B23">
        <v>6</v>
      </c>
      <c r="C23">
        <v>4</v>
      </c>
      <c r="D23">
        <v>2</v>
      </c>
      <c r="E23">
        <v>6</v>
      </c>
      <c r="J23" t="s">
        <v>3248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>
      <c r="A24" s="3" t="str">
        <f t="shared" si="0"/>
        <v>6,4,3,0,0,0,0</v>
      </c>
      <c r="B24">
        <v>6</v>
      </c>
      <c r="C24">
        <v>4</v>
      </c>
      <c r="D24">
        <v>3</v>
      </c>
      <c r="I24" t="s">
        <v>3250</v>
      </c>
      <c r="P24" s="18">
        <f>'Formato 6 d)'!B33</f>
        <v>142369770.10999992</v>
      </c>
      <c r="Q24" s="18">
        <f>'Formato 6 d)'!C33</f>
        <v>5957039.2799999993</v>
      </c>
      <c r="R24" s="18">
        <f>'Formato 6 d)'!D33</f>
        <v>148326809.38999993</v>
      </c>
      <c r="S24" s="18">
        <f>'Formato 6 d)'!E33</f>
        <v>136720471.48000002</v>
      </c>
      <c r="T24" s="18">
        <f>'Formato 6 d)'!F33</f>
        <v>135476813.42000002</v>
      </c>
      <c r="U24" s="18">
        <f>'Formato 6 d)'!G33</f>
        <v>11606337.909999896</v>
      </c>
    </row>
    <row r="25" spans="1:21">
      <c r="A25" s="3"/>
      <c r="P25" s="18"/>
      <c r="Q25" s="18"/>
      <c r="R25" s="18"/>
      <c r="S25" s="18"/>
      <c r="T25" s="18"/>
      <c r="U25" s="18"/>
    </row>
    <row r="26" spans="1:21">
      <c r="A26" s="3"/>
      <c r="P26" s="18"/>
      <c r="Q26" s="18"/>
      <c r="R26" s="18"/>
      <c r="S26" s="18"/>
      <c r="T26" s="18"/>
      <c r="U26" s="18"/>
    </row>
    <row r="27" spans="1:21">
      <c r="A27" s="3"/>
      <c r="P27" s="18"/>
      <c r="Q27" s="18"/>
      <c r="R27" s="18"/>
      <c r="S27" s="18"/>
      <c r="T27" s="18"/>
      <c r="U27" s="18"/>
    </row>
    <row r="28" spans="1:21">
      <c r="A28" s="3"/>
      <c r="P28" s="18"/>
      <c r="Q28" s="18"/>
      <c r="R28" s="18"/>
      <c r="S28" s="18"/>
      <c r="T28" s="18"/>
      <c r="U28" s="18"/>
    </row>
    <row r="29" spans="1:21">
      <c r="A29" s="3"/>
      <c r="P29" s="18"/>
      <c r="Q29" s="18"/>
      <c r="R29" s="18"/>
      <c r="S29" s="18"/>
      <c r="T29" s="18"/>
      <c r="U29" s="18"/>
    </row>
    <row r="30" spans="1:21">
      <c r="A30" s="3"/>
      <c r="P30" s="18"/>
      <c r="Q30" s="18"/>
      <c r="R30" s="18"/>
      <c r="S30" s="18"/>
      <c r="T30" s="18"/>
      <c r="U30" s="18"/>
    </row>
    <row r="31" spans="1:21">
      <c r="A31" s="3"/>
      <c r="P31" s="18"/>
      <c r="Q31" s="18"/>
      <c r="R31" s="18"/>
      <c r="S31" s="18"/>
      <c r="T31" s="18"/>
      <c r="U31" s="18"/>
    </row>
    <row r="32" spans="1:21">
      <c r="A32" s="3"/>
      <c r="P32" s="18"/>
      <c r="Q32" s="18"/>
      <c r="R32" s="18"/>
      <c r="S32" s="18"/>
      <c r="T32" s="18"/>
      <c r="U32" s="18"/>
    </row>
    <row r="33" spans="1:21">
      <c r="A33" s="3"/>
      <c r="P33" s="18"/>
      <c r="Q33" s="18"/>
      <c r="R33" s="18"/>
      <c r="S33" s="18"/>
      <c r="T33" s="18"/>
      <c r="U33" s="18"/>
    </row>
    <row r="34" spans="1:21">
      <c r="A34" s="3"/>
      <c r="P34" s="18"/>
      <c r="Q34" s="18"/>
      <c r="R34" s="18"/>
      <c r="S34" s="18"/>
      <c r="T34" s="18"/>
      <c r="U34" s="18"/>
    </row>
    <row r="35" spans="1:21">
      <c r="A35" s="3"/>
      <c r="P35" s="18"/>
      <c r="Q35" s="18"/>
      <c r="R35" s="18"/>
      <c r="S35" s="18"/>
      <c r="T35" s="18"/>
      <c r="U35" s="18"/>
    </row>
    <row r="36" spans="1:21">
      <c r="A36" s="3"/>
      <c r="P36" s="18"/>
      <c r="Q36" s="18"/>
      <c r="R36" s="18"/>
      <c r="S36" s="18"/>
      <c r="T36" s="18"/>
      <c r="U36" s="18"/>
    </row>
    <row r="37" spans="1:21">
      <c r="A37" s="3"/>
      <c r="P37" s="18"/>
      <c r="Q37" s="18"/>
      <c r="R37" s="18"/>
      <c r="S37" s="18"/>
      <c r="T37" s="18"/>
      <c r="U37" s="18"/>
    </row>
    <row r="38" spans="1:21">
      <c r="A38" s="3"/>
      <c r="P38" s="18"/>
      <c r="Q38" s="18"/>
      <c r="R38" s="18"/>
      <c r="S38" s="18"/>
      <c r="T38" s="18"/>
      <c r="U38" s="18"/>
    </row>
    <row r="39" spans="1:21">
      <c r="A39" s="3"/>
      <c r="P39" s="18"/>
      <c r="Q39" s="18"/>
      <c r="R39" s="18"/>
      <c r="S39" s="18"/>
      <c r="T39" s="18"/>
      <c r="U39" s="18"/>
    </row>
    <row r="40" spans="1:21">
      <c r="A40" s="3"/>
      <c r="P40" s="18"/>
      <c r="Q40" s="18"/>
      <c r="R40" s="18"/>
      <c r="S40" s="18"/>
      <c r="T40" s="18"/>
      <c r="U40" s="18"/>
    </row>
    <row r="41" spans="1:21">
      <c r="A41" s="3"/>
      <c r="P41" s="18"/>
      <c r="Q41" s="18"/>
      <c r="R41" s="18"/>
      <c r="S41" s="18"/>
      <c r="T41" s="18"/>
      <c r="U41" s="18"/>
    </row>
    <row r="42" spans="1:21">
      <c r="A42" s="3"/>
      <c r="P42" s="18"/>
      <c r="Q42" s="18"/>
      <c r="R42" s="18"/>
      <c r="S42" s="18"/>
      <c r="T42" s="18"/>
      <c r="U42" s="18"/>
    </row>
    <row r="43" spans="1:21">
      <c r="A43" s="3"/>
      <c r="P43" s="18"/>
      <c r="Q43" s="18"/>
      <c r="R43" s="18"/>
      <c r="S43" s="18"/>
      <c r="T43" s="18"/>
      <c r="U43" s="18"/>
    </row>
    <row r="44" spans="1:21">
      <c r="A44" s="3"/>
      <c r="P44" s="18"/>
      <c r="Q44" s="18"/>
      <c r="R44" s="18"/>
      <c r="S44" s="18"/>
      <c r="T44" s="18"/>
      <c r="U44" s="18"/>
    </row>
    <row r="45" spans="1:21">
      <c r="A45" s="3"/>
      <c r="P45" s="18"/>
      <c r="Q45" s="18"/>
      <c r="R45" s="18"/>
      <c r="S45" s="18"/>
      <c r="T45" s="18"/>
      <c r="U45" s="18"/>
    </row>
    <row r="46" spans="1:21">
      <c r="A46" s="3"/>
      <c r="P46" s="18"/>
      <c r="Q46" s="18"/>
      <c r="R46" s="18"/>
      <c r="S46" s="18"/>
      <c r="T46" s="18"/>
      <c r="U46" s="18"/>
    </row>
    <row r="47" spans="1:21">
      <c r="A47" s="3"/>
      <c r="P47" s="18"/>
      <c r="Q47" s="18"/>
      <c r="R47" s="18"/>
      <c r="S47" s="18"/>
      <c r="T47" s="18"/>
      <c r="U47" s="18"/>
    </row>
    <row r="48" spans="1:21">
      <c r="A48" s="3"/>
      <c r="P48" s="18"/>
      <c r="Q48" s="18"/>
      <c r="R48" s="18"/>
      <c r="S48" s="18"/>
      <c r="T48" s="18"/>
      <c r="U48" s="18"/>
    </row>
    <row r="49" spans="1:21">
      <c r="A49" s="3"/>
      <c r="P49" s="18"/>
      <c r="Q49" s="18"/>
      <c r="R49" s="18"/>
      <c r="S49" s="18"/>
      <c r="T49" s="18"/>
      <c r="U49" s="18"/>
    </row>
    <row r="50" spans="1:21">
      <c r="A50" s="3"/>
      <c r="P50" s="18"/>
      <c r="Q50" s="18"/>
      <c r="R50" s="18"/>
      <c r="S50" s="18"/>
      <c r="T50" s="18"/>
      <c r="U50" s="18"/>
    </row>
    <row r="51" spans="1:21">
      <c r="A51" s="3"/>
      <c r="P51" s="18"/>
      <c r="Q51" s="18"/>
      <c r="R51" s="18"/>
      <c r="S51" s="18"/>
      <c r="T51" s="18"/>
      <c r="U51" s="18"/>
    </row>
    <row r="52" spans="1:21">
      <c r="A52" s="3"/>
      <c r="P52" s="18"/>
      <c r="Q52" s="18"/>
      <c r="R52" s="18"/>
      <c r="S52" s="18"/>
      <c r="T52" s="18"/>
      <c r="U52" s="18"/>
    </row>
    <row r="53" spans="1:21">
      <c r="A53" s="3"/>
      <c r="P53" s="18"/>
      <c r="Q53" s="18"/>
      <c r="R53" s="18"/>
      <c r="S53" s="18"/>
      <c r="T53" s="18"/>
      <c r="U53" s="18"/>
    </row>
    <row r="54" spans="1:21">
      <c r="A54" s="3"/>
      <c r="P54" s="18"/>
      <c r="Q54" s="18"/>
      <c r="R54" s="18"/>
      <c r="S54" s="18"/>
      <c r="T54" s="18"/>
      <c r="U54" s="18"/>
    </row>
    <row r="55" spans="1:21">
      <c r="A55" s="3"/>
      <c r="P55" s="18"/>
      <c r="Q55" s="18"/>
      <c r="R55" s="18"/>
      <c r="S55" s="18"/>
      <c r="T55" s="18"/>
      <c r="U55" s="18"/>
    </row>
    <row r="56" spans="1:21">
      <c r="A56" s="3"/>
      <c r="P56" s="18"/>
      <c r="Q56" s="18"/>
      <c r="R56" s="18"/>
      <c r="S56" s="18"/>
      <c r="T56" s="18"/>
      <c r="U56" s="18"/>
    </row>
    <row r="57" spans="1:21">
      <c r="A57" s="3"/>
      <c r="P57" s="18"/>
      <c r="Q57" s="18"/>
      <c r="R57" s="18"/>
      <c r="S57" s="18"/>
      <c r="T57" s="18"/>
      <c r="U57" s="18"/>
    </row>
    <row r="58" spans="1:21">
      <c r="A58" s="3"/>
      <c r="P58" s="18"/>
      <c r="Q58" s="18"/>
      <c r="R58" s="18"/>
      <c r="S58" s="18"/>
      <c r="T58" s="18"/>
      <c r="U58" s="18"/>
    </row>
    <row r="59" spans="1:21">
      <c r="A59" s="3"/>
      <c r="P59" s="18"/>
      <c r="Q59" s="18"/>
      <c r="R59" s="18"/>
      <c r="S59" s="18"/>
      <c r="T59" s="18"/>
      <c r="U59" s="18"/>
    </row>
    <row r="60" spans="1:21">
      <c r="A60" s="3"/>
      <c r="P60" s="18"/>
      <c r="Q60" s="18"/>
      <c r="R60" s="18"/>
      <c r="S60" s="18"/>
      <c r="T60" s="18"/>
      <c r="U60" s="18"/>
    </row>
    <row r="61" spans="1:21">
      <c r="A61" s="3"/>
      <c r="P61" s="18"/>
      <c r="Q61" s="18"/>
      <c r="R61" s="18"/>
      <c r="S61" s="18"/>
      <c r="T61" s="18"/>
      <c r="U61" s="18"/>
    </row>
    <row r="62" spans="1:21">
      <c r="A62" s="3"/>
      <c r="P62" s="18"/>
      <c r="Q62" s="18"/>
      <c r="R62" s="18"/>
      <c r="S62" s="18"/>
      <c r="T62" s="18"/>
      <c r="U62" s="18"/>
    </row>
    <row r="63" spans="1:21">
      <c r="A63" s="3"/>
      <c r="P63" s="18"/>
      <c r="Q63" s="18"/>
      <c r="R63" s="18"/>
      <c r="S63" s="18"/>
      <c r="T63" s="18"/>
      <c r="U63" s="18"/>
    </row>
    <row r="64" spans="1:21">
      <c r="A64" s="3"/>
      <c r="P64" s="18"/>
      <c r="Q64" s="18"/>
      <c r="R64" s="18"/>
      <c r="S64" s="18"/>
      <c r="T64" s="18"/>
      <c r="U64" s="18"/>
    </row>
    <row r="65" spans="1:21">
      <c r="A65" s="3"/>
      <c r="P65" s="18"/>
      <c r="Q65" s="18"/>
      <c r="R65" s="18"/>
      <c r="S65" s="18"/>
      <c r="T65" s="18"/>
      <c r="U65" s="18"/>
    </row>
    <row r="66" spans="1:21">
      <c r="A66" s="3"/>
      <c r="P66" s="18"/>
      <c r="Q66" s="18"/>
      <c r="R66" s="18"/>
      <c r="S66" s="18"/>
      <c r="T66" s="18"/>
      <c r="U66" s="18"/>
    </row>
  </sheetData>
  <sheetProtection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 codeName="Hoja10"/>
  <dimension ref="A1:G43"/>
  <sheetViews>
    <sheetView showGridLines="0" zoomScale="85" zoomScaleNormal="85" zoomScalePageLayoutView="90" workbookViewId="0">
      <selection activeCell="B19" sqref="B19"/>
    </sheetView>
  </sheetViews>
  <sheetFormatPr baseColWidth="10" defaultColWidth="0" defaultRowHeight="15" zeroHeight="1"/>
  <cols>
    <col min="1" max="1" width="81.42578125" customWidth="1"/>
    <col min="2" max="7" width="20.7109375" customWidth="1"/>
    <col min="8" max="16384" width="10.85546875" hidden="1"/>
  </cols>
  <sheetData>
    <row r="1" spans="1:7" ht="37.5" customHeight="1">
      <c r="A1" s="173" t="s">
        <v>413</v>
      </c>
      <c r="B1" s="173"/>
      <c r="C1" s="173"/>
      <c r="D1" s="173"/>
      <c r="E1" s="173"/>
      <c r="F1" s="173"/>
      <c r="G1" s="173"/>
    </row>
    <row r="2" spans="1:7">
      <c r="A2" s="155" t="str">
        <f>ENTIDAD</f>
        <v>Municipio de Acámbaro, Gobierno del Estado de Guanajuato</v>
      </c>
      <c r="B2" s="156"/>
      <c r="C2" s="156"/>
      <c r="D2" s="156"/>
      <c r="E2" s="156"/>
      <c r="F2" s="156"/>
      <c r="G2" s="157"/>
    </row>
    <row r="3" spans="1:7">
      <c r="A3" s="158" t="s">
        <v>414</v>
      </c>
      <c r="B3" s="159"/>
      <c r="C3" s="159"/>
      <c r="D3" s="159"/>
      <c r="E3" s="159"/>
      <c r="F3" s="159"/>
      <c r="G3" s="160"/>
    </row>
    <row r="4" spans="1:7">
      <c r="A4" s="158" t="s">
        <v>118</v>
      </c>
      <c r="B4" s="159"/>
      <c r="C4" s="159"/>
      <c r="D4" s="159"/>
      <c r="E4" s="159"/>
      <c r="F4" s="159"/>
      <c r="G4" s="160"/>
    </row>
    <row r="5" spans="1:7">
      <c r="A5" s="158" t="s">
        <v>415</v>
      </c>
      <c r="B5" s="159"/>
      <c r="C5" s="159"/>
      <c r="D5" s="159"/>
      <c r="E5" s="159"/>
      <c r="F5" s="159"/>
      <c r="G5" s="160"/>
    </row>
    <row r="6" spans="1:7">
      <c r="A6" s="170" t="s">
        <v>3277</v>
      </c>
      <c r="B6" s="51">
        <f>ANIO1P-1</f>
        <v>2020</v>
      </c>
      <c r="C6" s="183">
        <f>B6+1</f>
        <v>2021</v>
      </c>
      <c r="D6" s="183">
        <f>C6+1</f>
        <v>2022</v>
      </c>
      <c r="E6" s="183">
        <f>D6+1</f>
        <v>2023</v>
      </c>
      <c r="F6" s="183">
        <f>E6+1</f>
        <v>2024</v>
      </c>
      <c r="G6" s="183">
        <f>F6+1</f>
        <v>2025</v>
      </c>
    </row>
    <row r="7" spans="1:7" ht="48" customHeight="1">
      <c r="A7" s="171"/>
      <c r="B7" s="88" t="s">
        <v>3280</v>
      </c>
      <c r="C7" s="184"/>
      <c r="D7" s="184"/>
      <c r="E7" s="184"/>
      <c r="F7" s="184"/>
      <c r="G7" s="184"/>
    </row>
    <row r="8" spans="1:7">
      <c r="A8" s="52" t="s">
        <v>421</v>
      </c>
      <c r="B8" s="59">
        <f t="shared" ref="B8:G8" si="0">SUM(B9:B20)</f>
        <v>194259367.09</v>
      </c>
      <c r="C8" s="59">
        <f t="shared" si="0"/>
        <v>203972335.4445</v>
      </c>
      <c r="D8" s="59">
        <f t="shared" si="0"/>
        <v>214170952.21672499</v>
      </c>
      <c r="E8" s="59">
        <f t="shared" si="0"/>
        <v>224879499.82756126</v>
      </c>
      <c r="F8" s="59">
        <f t="shared" si="0"/>
        <v>236123474.81893933</v>
      </c>
      <c r="G8" s="59">
        <f t="shared" si="0"/>
        <v>247929648.55988628</v>
      </c>
    </row>
    <row r="9" spans="1:7">
      <c r="A9" s="53" t="s">
        <v>216</v>
      </c>
      <c r="B9" s="60">
        <v>23997995</v>
      </c>
      <c r="C9" s="60">
        <v>25197894.75</v>
      </c>
      <c r="D9" s="60">
        <v>26457789.487500001</v>
      </c>
      <c r="E9" s="60">
        <v>27780678.961875003</v>
      </c>
      <c r="F9" s="60">
        <v>29169712.909968752</v>
      </c>
      <c r="G9" s="60">
        <v>30628198.555467192</v>
      </c>
    </row>
    <row r="10" spans="1:7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53" t="s">
        <v>218</v>
      </c>
      <c r="B11" s="60">
        <v>6500000</v>
      </c>
      <c r="C11" s="60">
        <v>6825000</v>
      </c>
      <c r="D11" s="60">
        <v>7166250</v>
      </c>
      <c r="E11" s="60">
        <v>7524562.5</v>
      </c>
      <c r="F11" s="60">
        <v>7900790.625</v>
      </c>
      <c r="G11" s="60">
        <v>8295830.15625</v>
      </c>
    </row>
    <row r="12" spans="1:7">
      <c r="A12" s="53" t="s">
        <v>416</v>
      </c>
      <c r="B12" s="60">
        <v>7866982.0899999999</v>
      </c>
      <c r="C12" s="60">
        <v>8260331.1945000002</v>
      </c>
      <c r="D12" s="60">
        <v>8673347.7542250007</v>
      </c>
      <c r="E12" s="60">
        <v>9107015.1419362519</v>
      </c>
      <c r="F12" s="60">
        <v>9562365.899033064</v>
      </c>
      <c r="G12" s="60">
        <v>10040484.193984717</v>
      </c>
    </row>
    <row r="13" spans="1:7">
      <c r="A13" s="53" t="s">
        <v>220</v>
      </c>
      <c r="B13" s="60">
        <v>7380501</v>
      </c>
      <c r="C13" s="60">
        <v>7749526.0500000007</v>
      </c>
      <c r="D13" s="60">
        <v>8137002.352500001</v>
      </c>
      <c r="E13" s="60">
        <v>8543852.4701250009</v>
      </c>
      <c r="F13" s="60">
        <v>8971045.0936312508</v>
      </c>
      <c r="G13" s="60">
        <v>9419597.3483128138</v>
      </c>
    </row>
    <row r="14" spans="1:7">
      <c r="A14" s="53" t="s">
        <v>221</v>
      </c>
      <c r="B14" s="60">
        <v>8690007</v>
      </c>
      <c r="C14" s="60">
        <v>9124507.3499999996</v>
      </c>
      <c r="D14" s="60">
        <v>9580732.7174999993</v>
      </c>
      <c r="E14" s="60">
        <v>10059769.353374999</v>
      </c>
      <c r="F14" s="60">
        <v>10562757.82104375</v>
      </c>
      <c r="G14" s="60">
        <v>11090895.712095939</v>
      </c>
    </row>
    <row r="15" spans="1:7">
      <c r="A15" s="53" t="s">
        <v>417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53" t="s">
        <v>418</v>
      </c>
      <c r="B16" s="60">
        <v>127446464</v>
      </c>
      <c r="C16" s="60">
        <v>133818787.2</v>
      </c>
      <c r="D16" s="60">
        <v>140509726.56</v>
      </c>
      <c r="E16" s="60">
        <v>147535212.88800001</v>
      </c>
      <c r="F16" s="60">
        <v>154911973.53240001</v>
      </c>
      <c r="G16" s="60">
        <v>162657572.20902002</v>
      </c>
    </row>
    <row r="17" spans="1:7">
      <c r="A17" s="10" t="s">
        <v>419</v>
      </c>
      <c r="B17" s="60">
        <v>12377418</v>
      </c>
      <c r="C17" s="60">
        <v>12996288.9</v>
      </c>
      <c r="D17" s="60">
        <v>13646103.345000001</v>
      </c>
      <c r="E17" s="60">
        <v>14328408.512250001</v>
      </c>
      <c r="F17" s="60">
        <v>15044828.937862501</v>
      </c>
      <c r="G17" s="60">
        <v>15797070.384755626</v>
      </c>
    </row>
    <row r="18" spans="1:7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54"/>
      <c r="B21" s="54"/>
      <c r="C21" s="54"/>
      <c r="D21" s="54"/>
      <c r="E21" s="54"/>
      <c r="F21" s="54"/>
      <c r="G21" s="54"/>
    </row>
    <row r="22" spans="1:7">
      <c r="A22" s="55" t="s">
        <v>422</v>
      </c>
      <c r="B22" s="61">
        <f t="shared" ref="B22:G22" si="1">SUM(B23:B27)</f>
        <v>265299836.13999999</v>
      </c>
      <c r="C22" s="61">
        <f t="shared" si="1"/>
        <v>278564827.94699997</v>
      </c>
      <c r="D22" s="61">
        <f t="shared" si="1"/>
        <v>292493069.34434998</v>
      </c>
      <c r="E22" s="61">
        <f t="shared" si="1"/>
        <v>307117722.81156754</v>
      </c>
      <c r="F22" s="61">
        <f t="shared" si="1"/>
        <v>322473608.95214593</v>
      </c>
      <c r="G22" s="61">
        <f t="shared" si="1"/>
        <v>338597289.39975321</v>
      </c>
    </row>
    <row r="23" spans="1:7">
      <c r="A23" s="53" t="s">
        <v>423</v>
      </c>
      <c r="B23" s="60">
        <v>203440719.81999999</v>
      </c>
      <c r="C23" s="60">
        <v>213612755.81099999</v>
      </c>
      <c r="D23" s="60">
        <v>224293393.60155001</v>
      </c>
      <c r="E23" s="60">
        <v>235508063.28162754</v>
      </c>
      <c r="F23" s="60">
        <v>247283466.44570893</v>
      </c>
      <c r="G23" s="60">
        <v>259647639.76799437</v>
      </c>
    </row>
    <row r="24" spans="1:7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3" t="s">
        <v>266</v>
      </c>
      <c r="B27" s="60">
        <v>61859116.319999993</v>
      </c>
      <c r="C27" s="60">
        <v>64952072.135999992</v>
      </c>
      <c r="D27" s="60">
        <v>68199675.742799997</v>
      </c>
      <c r="E27" s="60">
        <v>71609659.529939994</v>
      </c>
      <c r="F27" s="60">
        <v>75190142.506437004</v>
      </c>
      <c r="G27" s="60">
        <v>78949649.631758854</v>
      </c>
    </row>
    <row r="28" spans="1:7">
      <c r="A28" s="54"/>
      <c r="B28" s="54"/>
      <c r="C28" s="54"/>
      <c r="D28" s="54"/>
      <c r="E28" s="54"/>
      <c r="F28" s="54"/>
      <c r="G28" s="54"/>
    </row>
    <row r="29" spans="1:7">
      <c r="A29" s="55" t="s">
        <v>426</v>
      </c>
      <c r="B29" s="61">
        <f t="shared" ref="B29:G29" si="2">B30</f>
        <v>0</v>
      </c>
      <c r="C29" s="61">
        <f t="shared" si="2"/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>
      <c r="A31" s="54"/>
      <c r="B31" s="54"/>
      <c r="C31" s="54"/>
      <c r="D31" s="54"/>
      <c r="E31" s="54"/>
      <c r="F31" s="54"/>
      <c r="G31" s="54"/>
    </row>
    <row r="32" spans="1:7">
      <c r="A32" s="14" t="s">
        <v>427</v>
      </c>
      <c r="B32" s="61">
        <f t="shared" ref="B32:G32" si="3">B29+B22+B8</f>
        <v>459559203.23000002</v>
      </c>
      <c r="C32" s="61">
        <f t="shared" si="3"/>
        <v>482537163.3915</v>
      </c>
      <c r="D32" s="61">
        <f t="shared" si="3"/>
        <v>506664021.56107497</v>
      </c>
      <c r="E32" s="61">
        <f t="shared" si="3"/>
        <v>531997222.6391288</v>
      </c>
      <c r="F32" s="61">
        <f t="shared" si="3"/>
        <v>558597083.77108526</v>
      </c>
      <c r="G32" s="61">
        <f t="shared" si="3"/>
        <v>586526937.95963955</v>
      </c>
    </row>
    <row r="33" spans="1:7">
      <c r="A33" s="54"/>
      <c r="B33" s="54"/>
      <c r="C33" s="54"/>
      <c r="D33" s="54"/>
      <c r="E33" s="54"/>
      <c r="F33" s="54"/>
      <c r="G33" s="54"/>
    </row>
    <row r="34" spans="1:7">
      <c r="A34" s="55" t="s">
        <v>271</v>
      </c>
      <c r="B34" s="62"/>
      <c r="C34" s="62"/>
      <c r="D34" s="62"/>
      <c r="E34" s="62"/>
      <c r="F34" s="62"/>
      <c r="G34" s="62"/>
    </row>
    <row r="35" spans="1:7" ht="30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>
      <c r="A37" s="55" t="s">
        <v>429</v>
      </c>
      <c r="B37" s="61">
        <f t="shared" ref="B37:G37" si="4">B36+B35</f>
        <v>0</v>
      </c>
      <c r="C37" s="61">
        <f t="shared" si="4"/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 t="shared" si="4"/>
        <v>0</v>
      </c>
    </row>
    <row r="38" spans="1:7">
      <c r="A38" s="58"/>
      <c r="B38" s="13"/>
      <c r="C38" s="13"/>
      <c r="D38" s="13"/>
      <c r="E38" s="13"/>
      <c r="F38" s="13"/>
      <c r="G38" s="13"/>
    </row>
    <row r="39" spans="1:7" hidden="1">
      <c r="A39" s="7"/>
      <c r="B39" s="7"/>
      <c r="C39" s="7"/>
      <c r="D39" s="7"/>
      <c r="E39" s="7"/>
      <c r="F39" s="7"/>
      <c r="G39" s="7"/>
    </row>
    <row r="40" spans="1:7" hidden="1">
      <c r="A40" s="7"/>
      <c r="B40" s="7"/>
      <c r="C40" s="7"/>
      <c r="D40" s="7"/>
      <c r="E40" s="7"/>
      <c r="F40" s="7"/>
      <c r="G40" s="7"/>
    </row>
    <row r="41" spans="1:7" hidden="1">
      <c r="A41" s="7"/>
      <c r="B41" s="7"/>
      <c r="C41" s="7"/>
      <c r="D41" s="7"/>
      <c r="E41" s="7"/>
      <c r="F41" s="7"/>
      <c r="G41" s="7"/>
    </row>
    <row r="42" spans="1:7" hidden="1">
      <c r="A42" s="7"/>
      <c r="B42" s="7"/>
      <c r="C42" s="7"/>
      <c r="D42" s="7"/>
      <c r="E42" s="7"/>
      <c r="F42" s="7"/>
      <c r="G42" s="7"/>
    </row>
    <row r="43" spans="1:7" hidden="1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scale="6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Hoja20"/>
  <dimension ref="A1:U39"/>
  <sheetViews>
    <sheetView workbookViewId="0">
      <selection activeCell="O35" sqref="O35"/>
    </sheetView>
  </sheetViews>
  <sheetFormatPr baseColWidth="10" defaultRowHeight="1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3258</v>
      </c>
      <c r="Q1" t="s">
        <v>3259</v>
      </c>
      <c r="R1" t="s">
        <v>3260</v>
      </c>
      <c r="S1" t="s">
        <v>3261</v>
      </c>
      <c r="T1" t="s">
        <v>3262</v>
      </c>
      <c r="U1" t="s">
        <v>3263</v>
      </c>
    </row>
    <row r="2" spans="1:21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194259367.09</v>
      </c>
      <c r="Q2" s="18">
        <f>'Formato 7 a)'!C8</f>
        <v>203972335.4445</v>
      </c>
      <c r="R2" s="18">
        <f>'Formato 7 a)'!D8</f>
        <v>214170952.21672499</v>
      </c>
      <c r="S2" s="18">
        <f>'Formato 7 a)'!E8</f>
        <v>224879499.82756126</v>
      </c>
      <c r="T2" s="18">
        <f>'Formato 7 a)'!F8</f>
        <v>236123474.81893933</v>
      </c>
      <c r="U2" s="18">
        <f>'Formato 7 a)'!G8</f>
        <v>247929648.55988628</v>
      </c>
    </row>
    <row r="3" spans="1:21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729</v>
      </c>
      <c r="P3" s="18">
        <f>'Formato 7 a)'!B9</f>
        <v>23997995</v>
      </c>
      <c r="Q3" s="18">
        <f>'Formato 7 a)'!C9</f>
        <v>25197894.75</v>
      </c>
      <c r="R3" s="18">
        <f>'Formato 7 a)'!D9</f>
        <v>26457789.487500001</v>
      </c>
      <c r="S3" s="18">
        <f>'Formato 7 a)'!E9</f>
        <v>27780678.961875003</v>
      </c>
      <c r="T3" s="18">
        <f>'Formato 7 a)'!F9</f>
        <v>29169712.909968752</v>
      </c>
      <c r="U3" s="18">
        <f>'Formato 7 a)'!G9</f>
        <v>30628198.555467192</v>
      </c>
    </row>
    <row r="4" spans="1:21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731</v>
      </c>
      <c r="P5" s="18">
        <f>'Formato 7 a)'!B11</f>
        <v>6500000</v>
      </c>
      <c r="Q5" s="18">
        <f>'Formato 7 a)'!C11</f>
        <v>6825000</v>
      </c>
      <c r="R5" s="18">
        <f>'Formato 7 a)'!D11</f>
        <v>7166250</v>
      </c>
      <c r="S5" s="18">
        <f>'Formato 7 a)'!E11</f>
        <v>7524562.5</v>
      </c>
      <c r="T5" s="18">
        <f>'Formato 7 a)'!F11</f>
        <v>7900790.625</v>
      </c>
      <c r="U5" s="18">
        <f>'Formato 7 a)'!G11</f>
        <v>8295830.15625</v>
      </c>
    </row>
    <row r="6" spans="1:21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3251</v>
      </c>
      <c r="P6" s="18">
        <f>'Formato 7 a)'!B12</f>
        <v>7866982.0899999999</v>
      </c>
      <c r="Q6" s="18">
        <f>'Formato 7 a)'!C12</f>
        <v>8260331.1945000002</v>
      </c>
      <c r="R6" s="18">
        <f>'Formato 7 a)'!D12</f>
        <v>8673347.7542250007</v>
      </c>
      <c r="S6" s="18">
        <f>'Formato 7 a)'!E12</f>
        <v>9107015.1419362519</v>
      </c>
      <c r="T6" s="18">
        <f>'Formato 7 a)'!F12</f>
        <v>9562365.899033064</v>
      </c>
      <c r="U6" s="18">
        <f>'Formato 7 a)'!G12</f>
        <v>10040484.193984717</v>
      </c>
    </row>
    <row r="7" spans="1:21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733</v>
      </c>
      <c r="P7" s="18">
        <f>'Formato 7 a)'!B13</f>
        <v>7380501</v>
      </c>
      <c r="Q7" s="18">
        <f>'Formato 7 a)'!C13</f>
        <v>7749526.0500000007</v>
      </c>
      <c r="R7" s="18">
        <f>'Formato 7 a)'!D13</f>
        <v>8137002.352500001</v>
      </c>
      <c r="S7" s="18">
        <f>'Formato 7 a)'!E13</f>
        <v>8543852.4701250009</v>
      </c>
      <c r="T7" s="18">
        <f>'Formato 7 a)'!F13</f>
        <v>8971045.0936312508</v>
      </c>
      <c r="U7" s="18">
        <f>'Formato 7 a)'!G13</f>
        <v>9419597.3483128138</v>
      </c>
    </row>
    <row r="8" spans="1:21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734</v>
      </c>
      <c r="P8" s="18">
        <f>'Formato 7 a)'!B14</f>
        <v>8690007</v>
      </c>
      <c r="Q8" s="18">
        <f>'Formato 7 a)'!C14</f>
        <v>9124507.3499999996</v>
      </c>
      <c r="R8" s="18">
        <f>'Formato 7 a)'!D14</f>
        <v>9580732.7174999993</v>
      </c>
      <c r="S8" s="18">
        <f>'Formato 7 a)'!E14</f>
        <v>10059769.353374999</v>
      </c>
      <c r="T8" s="18">
        <f>'Formato 7 a)'!F14</f>
        <v>10562757.82104375</v>
      </c>
      <c r="U8" s="18">
        <f>'Formato 7 a)'!G14</f>
        <v>11090895.712095939</v>
      </c>
    </row>
    <row r="9" spans="1:21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3252</v>
      </c>
      <c r="P9" s="18">
        <f>'Formato 7 a)'!B15</f>
        <v>0</v>
      </c>
      <c r="Q9" s="18">
        <f>'Formato 7 a)'!C15</f>
        <v>0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748</v>
      </c>
      <c r="P10" s="18">
        <f>'Formato 7 a)'!B16</f>
        <v>127446464</v>
      </c>
      <c r="Q10" s="18">
        <f>'Formato 7 a)'!C16</f>
        <v>133818787.2</v>
      </c>
      <c r="R10" s="18">
        <f>'Formato 7 a)'!D16</f>
        <v>140509726.56</v>
      </c>
      <c r="S10" s="18">
        <f>'Formato 7 a)'!E16</f>
        <v>147535212.88800001</v>
      </c>
      <c r="T10" s="18">
        <f>'Formato 7 a)'!F16</f>
        <v>154911973.53240001</v>
      </c>
      <c r="U10" s="18">
        <f>'Formato 7 a)'!G16</f>
        <v>162657572.20902002</v>
      </c>
    </row>
    <row r="11" spans="1:21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747</v>
      </c>
      <c r="P11" s="18">
        <f>'Formato 7 a)'!B17</f>
        <v>12377418</v>
      </c>
      <c r="Q11" s="18">
        <f>'Formato 7 a)'!C17</f>
        <v>12996288.9</v>
      </c>
      <c r="R11" s="18">
        <f>'Formato 7 a)'!D17</f>
        <v>13646103.345000001</v>
      </c>
      <c r="S11" s="18">
        <f>'Formato 7 a)'!E17</f>
        <v>14328408.512250001</v>
      </c>
      <c r="T11" s="18">
        <f>'Formato 7 a)'!F17</f>
        <v>15044828.937862501</v>
      </c>
      <c r="U11" s="18">
        <f>'Formato 7 a)'!G17</f>
        <v>15797070.384755626</v>
      </c>
    </row>
    <row r="12" spans="1:21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754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759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>
      <c r="A15" t="str">
        <f t="shared" si="0"/>
        <v>7,1,2,0,0,0,0</v>
      </c>
      <c r="B15">
        <v>7</v>
      </c>
      <c r="C15">
        <v>1</v>
      </c>
      <c r="D15">
        <v>2</v>
      </c>
      <c r="I15" t="s">
        <v>697</v>
      </c>
      <c r="P15" s="18">
        <f>'Formato 7 a)'!B22</f>
        <v>265299836.13999999</v>
      </c>
      <c r="Q15" s="18">
        <f>'Formato 7 a)'!C22</f>
        <v>278564827.94699997</v>
      </c>
      <c r="R15" s="18">
        <f>'Formato 7 a)'!D22</f>
        <v>292493069.34434998</v>
      </c>
      <c r="S15" s="18">
        <f>'Formato 7 a)'!E22</f>
        <v>307117722.81156754</v>
      </c>
      <c r="T15" s="18">
        <f>'Formato 7 a)'!F22</f>
        <v>322473608.95214593</v>
      </c>
      <c r="U15" s="18">
        <f>'Formato 7 a)'!G22</f>
        <v>338597289.39975321</v>
      </c>
    </row>
    <row r="16" spans="1:21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643</v>
      </c>
      <c r="P16" s="18">
        <f>'Formato 7 a)'!B23</f>
        <v>203440719.81999999</v>
      </c>
      <c r="Q16" s="18">
        <f>'Formato 7 a)'!C23</f>
        <v>213612755.81099999</v>
      </c>
      <c r="R16" s="18">
        <f>'Formato 7 a)'!D23</f>
        <v>224293393.60155001</v>
      </c>
      <c r="S16" s="18">
        <f>'Formato 7 a)'!E23</f>
        <v>235508063.28162754</v>
      </c>
      <c r="T16" s="18">
        <f>'Formato 7 a)'!F23</f>
        <v>247283466.44570893</v>
      </c>
      <c r="U16" s="18">
        <f>'Formato 7 a)'!G23</f>
        <v>259647639.76799437</v>
      </c>
    </row>
    <row r="17" spans="1:21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775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776</v>
      </c>
      <c r="P20" s="18">
        <f>'Formato 7 a)'!B27</f>
        <v>61859116.319999993</v>
      </c>
      <c r="Q20" s="18">
        <f>'Formato 7 a)'!C27</f>
        <v>64952072.135999992</v>
      </c>
      <c r="R20" s="18">
        <f>'Formato 7 a)'!D27</f>
        <v>68199675.742799997</v>
      </c>
      <c r="S20" s="18">
        <f>'Formato 7 a)'!E27</f>
        <v>71609659.529939994</v>
      </c>
      <c r="T20" s="18">
        <f>'Formato 7 a)'!F27</f>
        <v>75190142.506437004</v>
      </c>
      <c r="U20" s="18">
        <f>'Formato 7 a)'!G27</f>
        <v>78949649.631758854</v>
      </c>
    </row>
    <row r="21" spans="1:21">
      <c r="A21" t="str">
        <f t="shared" si="0"/>
        <v>7,1,3,0,0,0,0</v>
      </c>
      <c r="B21">
        <v>7</v>
      </c>
      <c r="C21">
        <v>1</v>
      </c>
      <c r="D21">
        <v>3</v>
      </c>
      <c r="I21" t="s">
        <v>778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778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>
      <c r="A23" t="str">
        <f t="shared" si="0"/>
        <v>7,1,4,0,0,0,0</v>
      </c>
      <c r="B23">
        <v>7</v>
      </c>
      <c r="C23">
        <v>1</v>
      </c>
      <c r="D23">
        <v>4</v>
      </c>
      <c r="I23" t="s">
        <v>3254</v>
      </c>
      <c r="P23" s="18">
        <f>'Formato 7 a)'!B32</f>
        <v>459559203.23000002</v>
      </c>
      <c r="Q23" s="18">
        <f>'Formato 7 a)'!C32</f>
        <v>482537163.3915</v>
      </c>
      <c r="R23" s="18">
        <f>'Formato 7 a)'!D32</f>
        <v>506664021.56107497</v>
      </c>
      <c r="S23" s="18">
        <f>'Formato 7 a)'!E32</f>
        <v>531997222.6391288</v>
      </c>
      <c r="T23" s="18">
        <f>'Formato 7 a)'!F32</f>
        <v>558597083.77108526</v>
      </c>
      <c r="U23" s="18">
        <f>'Formato 7 a)'!G32</f>
        <v>586526937.95963955</v>
      </c>
    </row>
    <row r="24" spans="1:21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>
      <c r="A25" t="str">
        <f t="shared" si="0"/>
        <v>7,1,0,1,0,0,0</v>
      </c>
      <c r="B25">
        <v>7</v>
      </c>
      <c r="C25">
        <v>1</v>
      </c>
      <c r="E25">
        <v>1</v>
      </c>
      <c r="J25" t="s">
        <v>3253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>
      <c r="A26" t="str">
        <f t="shared" si="0"/>
        <v>7,1,0,2,0,0,0</v>
      </c>
      <c r="B26">
        <v>7</v>
      </c>
      <c r="C26">
        <v>1</v>
      </c>
      <c r="E26">
        <v>2</v>
      </c>
      <c r="J26" t="s">
        <v>780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>
      <c r="A27" t="str">
        <f t="shared" si="0"/>
        <v>7,1,0,3,0,0,0</v>
      </c>
      <c r="B27">
        <v>7</v>
      </c>
      <c r="C27">
        <v>1</v>
      </c>
      <c r="E27">
        <v>3</v>
      </c>
      <c r="J27" t="s">
        <v>778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>
      <c r="A28" s="3"/>
      <c r="P28" s="18"/>
      <c r="Q28" s="18"/>
      <c r="R28" s="18"/>
      <c r="S28" s="18"/>
      <c r="T28" s="18"/>
      <c r="U28" s="18"/>
    </row>
    <row r="29" spans="1:21">
      <c r="A29" s="3"/>
      <c r="P29" s="18"/>
      <c r="Q29" s="18"/>
      <c r="R29" s="18"/>
      <c r="S29" s="18"/>
      <c r="T29" s="18"/>
      <c r="U29" s="18"/>
    </row>
    <row r="30" spans="1:21">
      <c r="A30" s="3"/>
      <c r="P30" s="18"/>
      <c r="Q30" s="18"/>
      <c r="R30" s="18"/>
      <c r="S30" s="18"/>
      <c r="T30" s="18"/>
      <c r="U30" s="18"/>
    </row>
    <row r="31" spans="1:21">
      <c r="A31" s="3"/>
      <c r="P31" s="18"/>
      <c r="Q31" s="18"/>
      <c r="R31" s="18"/>
      <c r="S31" s="18"/>
      <c r="T31" s="18"/>
      <c r="U31" s="18"/>
    </row>
    <row r="32" spans="1:21">
      <c r="A32" s="3"/>
      <c r="P32" s="18"/>
      <c r="Q32" s="18"/>
      <c r="R32" s="18"/>
      <c r="S32" s="18"/>
      <c r="T32" s="18"/>
      <c r="U32" s="18"/>
    </row>
    <row r="33" spans="1:21">
      <c r="A33" s="3"/>
      <c r="P33" s="18"/>
      <c r="Q33" s="18"/>
      <c r="R33" s="18"/>
      <c r="S33" s="18"/>
      <c r="T33" s="18"/>
      <c r="U33" s="18"/>
    </row>
    <row r="34" spans="1:21">
      <c r="A34" s="3"/>
      <c r="P34" s="18"/>
      <c r="Q34" s="18"/>
      <c r="R34" s="18"/>
      <c r="S34" s="18"/>
      <c r="T34" s="18"/>
      <c r="U34" s="18"/>
    </row>
    <row r="35" spans="1:21">
      <c r="A35" s="3"/>
      <c r="P35" s="18"/>
      <c r="Q35" s="18"/>
      <c r="R35" s="18"/>
      <c r="S35" s="18"/>
      <c r="T35" s="18"/>
      <c r="U35" s="18"/>
    </row>
    <row r="36" spans="1:21">
      <c r="A36" s="3"/>
      <c r="P36" s="18"/>
      <c r="Q36" s="18"/>
      <c r="R36" s="18"/>
      <c r="S36" s="18"/>
      <c r="T36" s="18"/>
      <c r="U36" s="18"/>
    </row>
    <row r="37" spans="1:21">
      <c r="A37" s="3"/>
      <c r="P37" s="18"/>
      <c r="Q37" s="18"/>
      <c r="R37" s="18"/>
      <c r="S37" s="18"/>
      <c r="T37" s="18"/>
      <c r="U37" s="18"/>
    </row>
    <row r="38" spans="1:21">
      <c r="A38" s="3"/>
      <c r="P38" s="18"/>
      <c r="Q38" s="18"/>
      <c r="R38" s="18"/>
      <c r="S38" s="18"/>
      <c r="T38" s="18"/>
      <c r="U38" s="18"/>
    </row>
    <row r="39" spans="1:21">
      <c r="A39" s="3"/>
      <c r="P39" s="18"/>
      <c r="Q39" s="18"/>
      <c r="R39" s="18"/>
      <c r="S39" s="18"/>
      <c r="T39" s="18"/>
      <c r="U39" s="18"/>
    </row>
  </sheetData>
  <sheetProtection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Hoja111"/>
  <dimension ref="A1:G31"/>
  <sheetViews>
    <sheetView showGridLines="0" zoomScale="90" zoomScaleNormal="90" workbookViewId="0">
      <selection activeCell="G6" sqref="G6:G7"/>
    </sheetView>
  </sheetViews>
  <sheetFormatPr baseColWidth="10" defaultColWidth="0" defaultRowHeight="15" zeroHeight="1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>
      <c r="A1" s="173" t="s">
        <v>440</v>
      </c>
      <c r="B1" s="173"/>
      <c r="C1" s="173"/>
      <c r="D1" s="173"/>
      <c r="E1" s="173"/>
      <c r="F1" s="173"/>
      <c r="G1" s="173"/>
    </row>
    <row r="2" spans="1:7" customFormat="1">
      <c r="A2" s="155" t="str">
        <f>ENTIDAD</f>
        <v>Municipio de Acámbaro, Gobierno del Estado de Guanajuato</v>
      </c>
      <c r="B2" s="156"/>
      <c r="C2" s="156"/>
      <c r="D2" s="156"/>
      <c r="E2" s="156"/>
      <c r="F2" s="156"/>
      <c r="G2" s="157"/>
    </row>
    <row r="3" spans="1:7" customFormat="1">
      <c r="A3" s="158" t="s">
        <v>441</v>
      </c>
      <c r="B3" s="159"/>
      <c r="C3" s="159"/>
      <c r="D3" s="159"/>
      <c r="E3" s="159"/>
      <c r="F3" s="159"/>
      <c r="G3" s="160"/>
    </row>
    <row r="4" spans="1:7" customFormat="1">
      <c r="A4" s="158" t="s">
        <v>118</v>
      </c>
      <c r="B4" s="159"/>
      <c r="C4" s="159"/>
      <c r="D4" s="159"/>
      <c r="E4" s="159"/>
      <c r="F4" s="159"/>
      <c r="G4" s="160"/>
    </row>
    <row r="5" spans="1:7" customFormat="1">
      <c r="A5" s="158" t="s">
        <v>415</v>
      </c>
      <c r="B5" s="159"/>
      <c r="C5" s="159"/>
      <c r="D5" s="159"/>
      <c r="E5" s="159"/>
      <c r="F5" s="159"/>
      <c r="G5" s="160"/>
    </row>
    <row r="6" spans="1:7" customFormat="1">
      <c r="A6" s="185" t="s">
        <v>3131</v>
      </c>
      <c r="B6" s="51">
        <f>ANIO1P-1</f>
        <v>2020</v>
      </c>
      <c r="C6" s="183">
        <f>B6+1</f>
        <v>2021</v>
      </c>
      <c r="D6" s="183">
        <f>C6+1</f>
        <v>2022</v>
      </c>
      <c r="E6" s="183">
        <f>D6+1</f>
        <v>2023</v>
      </c>
      <c r="F6" s="183">
        <f>E6+1</f>
        <v>2024</v>
      </c>
      <c r="G6" s="183">
        <f>F6+1</f>
        <v>2025</v>
      </c>
    </row>
    <row r="7" spans="1:7" customFormat="1" ht="48" customHeight="1">
      <c r="A7" s="186"/>
      <c r="B7" s="88" t="s">
        <v>3280</v>
      </c>
      <c r="C7" s="184"/>
      <c r="D7" s="184"/>
      <c r="E7" s="184"/>
      <c r="F7" s="184"/>
      <c r="G7" s="184"/>
    </row>
    <row r="8" spans="1:7">
      <c r="A8" s="52" t="s">
        <v>442</v>
      </c>
      <c r="B8" s="59">
        <f t="shared" ref="B8:G8" si="0">SUM(B9:B17)</f>
        <v>194289367.09000003</v>
      </c>
      <c r="C8" s="59">
        <f t="shared" si="0"/>
        <v>204003835.4445</v>
      </c>
      <c r="D8" s="59">
        <f t="shared" si="0"/>
        <v>214204027.21672502</v>
      </c>
      <c r="E8" s="59">
        <f t="shared" si="0"/>
        <v>224914228.57756126</v>
      </c>
      <c r="F8" s="59">
        <f t="shared" si="0"/>
        <v>236159940.00643939</v>
      </c>
      <c r="G8" s="59">
        <f t="shared" si="0"/>
        <v>247967937.00676137</v>
      </c>
    </row>
    <row r="9" spans="1:7">
      <c r="A9" s="53" t="s">
        <v>443</v>
      </c>
      <c r="B9" s="60">
        <v>121227356.74000001</v>
      </c>
      <c r="C9" s="60">
        <v>127288724.57700002</v>
      </c>
      <c r="D9" s="60">
        <v>133653160.80585003</v>
      </c>
      <c r="E9" s="60">
        <v>140335818.84614253</v>
      </c>
      <c r="F9" s="60">
        <v>147352609.78844967</v>
      </c>
      <c r="G9" s="60">
        <v>154720240.27787217</v>
      </c>
    </row>
    <row r="10" spans="1:7">
      <c r="A10" s="53" t="s">
        <v>444</v>
      </c>
      <c r="B10" s="60">
        <v>12459297.52</v>
      </c>
      <c r="C10" s="60">
        <v>13082262.396</v>
      </c>
      <c r="D10" s="60">
        <v>13736375.515800001</v>
      </c>
      <c r="E10" s="60">
        <v>14423194.291590001</v>
      </c>
      <c r="F10" s="60">
        <v>15144354.006169502</v>
      </c>
      <c r="G10" s="60">
        <v>15901571.706477977</v>
      </c>
    </row>
    <row r="11" spans="1:7">
      <c r="A11" s="53" t="s">
        <v>445</v>
      </c>
      <c r="B11" s="60">
        <v>26573138.969999999</v>
      </c>
      <c r="C11" s="60">
        <v>27901795.918499999</v>
      </c>
      <c r="D11" s="60">
        <v>29296885.714425001</v>
      </c>
      <c r="E11" s="60">
        <v>30761730.000146251</v>
      </c>
      <c r="F11" s="60">
        <v>32299816.500153564</v>
      </c>
      <c r="G11" s="60">
        <v>33914807.325161241</v>
      </c>
    </row>
    <row r="12" spans="1:7">
      <c r="A12" s="53" t="s">
        <v>446</v>
      </c>
      <c r="B12" s="60">
        <v>20041537.859999999</v>
      </c>
      <c r="C12" s="60">
        <v>21043614.752999999</v>
      </c>
      <c r="D12" s="60">
        <v>22095795.490649998</v>
      </c>
      <c r="E12" s="60">
        <v>23200585.265182499</v>
      </c>
      <c r="F12" s="60">
        <v>24360614.528441627</v>
      </c>
      <c r="G12" s="60">
        <v>25578645.254863709</v>
      </c>
    </row>
    <row r="13" spans="1:7">
      <c r="A13" s="53" t="s">
        <v>447</v>
      </c>
      <c r="B13" s="60">
        <v>6092279</v>
      </c>
      <c r="C13" s="60">
        <v>6396892.9500000002</v>
      </c>
      <c r="D13" s="60">
        <v>6716737.5975000001</v>
      </c>
      <c r="E13" s="60">
        <v>7052574.4773750007</v>
      </c>
      <c r="F13" s="60">
        <v>7405203.2012437508</v>
      </c>
      <c r="G13" s="60">
        <v>7775463.361305939</v>
      </c>
    </row>
    <row r="14" spans="1:7">
      <c r="A14" s="53" t="s">
        <v>448</v>
      </c>
      <c r="B14" s="60">
        <v>6670000</v>
      </c>
      <c r="C14" s="60">
        <v>7003500</v>
      </c>
      <c r="D14" s="60">
        <v>7353675</v>
      </c>
      <c r="E14" s="60">
        <v>7721358.75</v>
      </c>
      <c r="F14" s="60">
        <v>8107426.6875</v>
      </c>
      <c r="G14" s="60">
        <v>8512798.0218749996</v>
      </c>
    </row>
    <row r="15" spans="1:7">
      <c r="A15" s="53" t="s">
        <v>449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53" t="s">
        <v>450</v>
      </c>
      <c r="B16" s="60">
        <v>350000</v>
      </c>
      <c r="C16" s="60">
        <v>367500</v>
      </c>
      <c r="D16" s="60">
        <v>385875</v>
      </c>
      <c r="E16" s="60">
        <v>405168.75</v>
      </c>
      <c r="F16" s="60">
        <v>425427.1875</v>
      </c>
      <c r="G16" s="60">
        <v>446698.546875</v>
      </c>
    </row>
    <row r="17" spans="1:7">
      <c r="A17" s="53" t="s">
        <v>451</v>
      </c>
      <c r="B17" s="60">
        <v>875757</v>
      </c>
      <c r="C17" s="60">
        <v>919544.85000000009</v>
      </c>
      <c r="D17" s="60">
        <v>965522.09250000014</v>
      </c>
      <c r="E17" s="60">
        <v>1013798.1971250002</v>
      </c>
      <c r="F17" s="60">
        <v>1064488.1069812502</v>
      </c>
      <c r="G17" s="60">
        <v>1117712.5123303127</v>
      </c>
    </row>
    <row r="18" spans="1:7">
      <c r="A18" s="89"/>
      <c r="B18" s="54"/>
      <c r="C18" s="54"/>
      <c r="D18" s="54"/>
      <c r="E18" s="54"/>
      <c r="F18" s="54"/>
      <c r="G18" s="54"/>
    </row>
    <row r="19" spans="1:7">
      <c r="A19" s="55" t="s">
        <v>452</v>
      </c>
      <c r="B19" s="61">
        <f t="shared" ref="B19:G19" si="1">SUM(B20:B28)</f>
        <v>265269836.14000002</v>
      </c>
      <c r="C19" s="61">
        <f t="shared" si="1"/>
        <v>278533327.94700003</v>
      </c>
      <c r="D19" s="61">
        <f t="shared" si="1"/>
        <v>292459994.34435004</v>
      </c>
      <c r="E19" s="61">
        <f t="shared" si="1"/>
        <v>307082994.06156754</v>
      </c>
      <c r="F19" s="61">
        <f t="shared" si="1"/>
        <v>322437143.76464593</v>
      </c>
      <c r="G19" s="61">
        <f t="shared" si="1"/>
        <v>338559000.95287824</v>
      </c>
    </row>
    <row r="20" spans="1:7">
      <c r="A20" s="53" t="s">
        <v>443</v>
      </c>
      <c r="B20" s="60">
        <v>47153260.600000001</v>
      </c>
      <c r="C20" s="60">
        <v>49510923.630000003</v>
      </c>
      <c r="D20" s="60">
        <v>51986469.811500005</v>
      </c>
      <c r="E20" s="60">
        <v>54585793.302075006</v>
      </c>
      <c r="F20" s="60">
        <v>57315082.967178762</v>
      </c>
      <c r="G20" s="60">
        <v>60180837.115537703</v>
      </c>
    </row>
    <row r="21" spans="1:7">
      <c r="A21" s="53" t="s">
        <v>444</v>
      </c>
      <c r="B21" s="60">
        <v>4340024.91</v>
      </c>
      <c r="C21" s="60">
        <v>4557026.1555000003</v>
      </c>
      <c r="D21" s="60">
        <v>4784877.4632750005</v>
      </c>
      <c r="E21" s="60">
        <v>5024121.3364387508</v>
      </c>
      <c r="F21" s="60">
        <v>5275327.4032606883</v>
      </c>
      <c r="G21" s="60">
        <v>5539093.7734237229</v>
      </c>
    </row>
    <row r="22" spans="1:7">
      <c r="A22" s="53" t="s">
        <v>445</v>
      </c>
      <c r="B22" s="60">
        <v>49750413.909999996</v>
      </c>
      <c r="C22" s="60">
        <v>52237934.605499998</v>
      </c>
      <c r="D22" s="60">
        <v>54849831.335775003</v>
      </c>
      <c r="E22" s="60">
        <v>57592322.902563758</v>
      </c>
      <c r="F22" s="60">
        <v>60471939.047691949</v>
      </c>
      <c r="G22" s="60">
        <v>63495536.000076547</v>
      </c>
    </row>
    <row r="23" spans="1:7">
      <c r="A23" s="53" t="s">
        <v>446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3" t="s">
        <v>447</v>
      </c>
      <c r="B24" s="60">
        <v>115000.01000000001</v>
      </c>
      <c r="C24" s="60">
        <v>120750.01050000002</v>
      </c>
      <c r="D24" s="60">
        <v>126787.51102500003</v>
      </c>
      <c r="E24" s="60">
        <v>133126.88657625005</v>
      </c>
      <c r="F24" s="60">
        <v>139783.23090506255</v>
      </c>
      <c r="G24" s="60">
        <v>146772.39245031567</v>
      </c>
    </row>
    <row r="25" spans="1:7">
      <c r="A25" s="53" t="s">
        <v>448</v>
      </c>
      <c r="B25" s="60">
        <v>160753336.71000001</v>
      </c>
      <c r="C25" s="60">
        <v>168791003.54550001</v>
      </c>
      <c r="D25" s="60">
        <v>177230553.72277501</v>
      </c>
      <c r="E25" s="60">
        <v>186092081.40891376</v>
      </c>
      <c r="F25" s="60">
        <v>195396685.47935945</v>
      </c>
      <c r="G25" s="60">
        <v>205166519.75332743</v>
      </c>
    </row>
    <row r="26" spans="1:7">
      <c r="A26" s="53" t="s">
        <v>449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3" t="s">
        <v>453</v>
      </c>
      <c r="B27" s="60">
        <v>3157800</v>
      </c>
      <c r="C27" s="60">
        <v>3315690</v>
      </c>
      <c r="D27" s="60">
        <v>3481474.5</v>
      </c>
      <c r="E27" s="60">
        <v>3655548.2250000001</v>
      </c>
      <c r="F27" s="60">
        <v>3838325.6362500004</v>
      </c>
      <c r="G27" s="60">
        <v>4030241.9180625007</v>
      </c>
    </row>
    <row r="28" spans="1:7">
      <c r="A28" s="53" t="s">
        <v>451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>
      <c r="A29" s="54"/>
      <c r="B29" s="54"/>
      <c r="C29" s="54"/>
      <c r="D29" s="54"/>
      <c r="E29" s="54"/>
      <c r="F29" s="54"/>
      <c r="G29" s="54"/>
    </row>
    <row r="30" spans="1:7">
      <c r="A30" s="55" t="s">
        <v>454</v>
      </c>
      <c r="B30" s="61">
        <f t="shared" ref="B30:G30" si="2">B8+B19</f>
        <v>459559203.23000002</v>
      </c>
      <c r="C30" s="61">
        <f t="shared" si="2"/>
        <v>482537163.3915</v>
      </c>
      <c r="D30" s="61">
        <f t="shared" si="2"/>
        <v>506664021.56107509</v>
      </c>
      <c r="E30" s="61">
        <f t="shared" si="2"/>
        <v>531997222.6391288</v>
      </c>
      <c r="F30" s="61">
        <f t="shared" si="2"/>
        <v>558597083.77108526</v>
      </c>
      <c r="G30" s="61">
        <f t="shared" si="2"/>
        <v>586526937.95963955</v>
      </c>
    </row>
    <row r="31" spans="1:7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Hoja22"/>
  <dimension ref="A1:U22"/>
  <sheetViews>
    <sheetView workbookViewId="0">
      <selection activeCell="P1" sqref="P1:U1"/>
    </sheetView>
  </sheetViews>
  <sheetFormatPr baseColWidth="10" defaultRowHeight="1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3258</v>
      </c>
      <c r="Q1" t="s">
        <v>3259</v>
      </c>
      <c r="R1" t="s">
        <v>3260</v>
      </c>
      <c r="S1" t="s">
        <v>3261</v>
      </c>
      <c r="T1" t="s">
        <v>3262</v>
      </c>
      <c r="U1" t="s">
        <v>3263</v>
      </c>
    </row>
    <row r="2" spans="1:21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700</v>
      </c>
      <c r="P2" s="18">
        <f>'Formato 7 b)'!B8</f>
        <v>194289367.09000003</v>
      </c>
      <c r="Q2" s="18">
        <f>'Formato 7 b)'!C8</f>
        <v>204003835.4445</v>
      </c>
      <c r="R2" s="18">
        <f>'Formato 7 b)'!D8</f>
        <v>214204027.21672502</v>
      </c>
      <c r="S2" s="18">
        <f>'Formato 7 b)'!E8</f>
        <v>224914228.57756126</v>
      </c>
      <c r="T2" s="18">
        <f>'Formato 7 b)'!F8</f>
        <v>236159940.00643939</v>
      </c>
      <c r="U2" s="18">
        <f>'Formato 7 b)'!G8</f>
        <v>247967937.00676137</v>
      </c>
    </row>
    <row r="3" spans="1:21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3140</v>
      </c>
      <c r="P3" s="18">
        <f>'Formato 7 b)'!B9</f>
        <v>121227356.74000001</v>
      </c>
      <c r="Q3" s="18">
        <f>'Formato 7 b)'!C9</f>
        <v>127288724.57700002</v>
      </c>
      <c r="R3" s="18">
        <f>'Formato 7 b)'!D9</f>
        <v>133653160.80585003</v>
      </c>
      <c r="S3" s="18">
        <f>'Formato 7 b)'!E9</f>
        <v>140335818.84614253</v>
      </c>
      <c r="T3" s="18">
        <f>'Formato 7 b)'!F9</f>
        <v>147352609.78844967</v>
      </c>
      <c r="U3" s="18">
        <f>'Formato 7 b)'!G9</f>
        <v>154720240.27787217</v>
      </c>
    </row>
    <row r="4" spans="1:21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3148</v>
      </c>
      <c r="P4" s="18">
        <f>'Formato 7 b)'!B10</f>
        <v>12459297.52</v>
      </c>
      <c r="Q4" s="18">
        <f>'Formato 7 b)'!C10</f>
        <v>13082262.396</v>
      </c>
      <c r="R4" s="18">
        <f>'Formato 7 b)'!D10</f>
        <v>13736375.515800001</v>
      </c>
      <c r="S4" s="18">
        <f>'Formato 7 b)'!E10</f>
        <v>14423194.291590001</v>
      </c>
      <c r="T4" s="18">
        <f>'Formato 7 b)'!F10</f>
        <v>15144354.006169502</v>
      </c>
      <c r="U4" s="18">
        <f>'Formato 7 b)'!G10</f>
        <v>15901571.706477977</v>
      </c>
    </row>
    <row r="5" spans="1:21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3167</v>
      </c>
      <c r="P5" s="18">
        <f>'Formato 7 b)'!B11</f>
        <v>26573138.969999999</v>
      </c>
      <c r="Q5" s="18">
        <f>'Formato 7 b)'!C11</f>
        <v>27901795.918499999</v>
      </c>
      <c r="R5" s="18">
        <f>'Formato 7 b)'!D11</f>
        <v>29296885.714425001</v>
      </c>
      <c r="S5" s="18">
        <f>'Formato 7 b)'!E11</f>
        <v>30761730.000146251</v>
      </c>
      <c r="T5" s="18">
        <f>'Formato 7 b)'!F11</f>
        <v>32299816.500153564</v>
      </c>
      <c r="U5" s="18">
        <f>'Formato 7 b)'!G11</f>
        <v>33914807.325161241</v>
      </c>
    </row>
    <row r="6" spans="1:21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3168</v>
      </c>
      <c r="P6" s="18">
        <f>'Formato 7 b)'!B12</f>
        <v>20041537.859999999</v>
      </c>
      <c r="Q6" s="18">
        <f>'Formato 7 b)'!C12</f>
        <v>21043614.752999999</v>
      </c>
      <c r="R6" s="18">
        <f>'Formato 7 b)'!D12</f>
        <v>22095795.490649998</v>
      </c>
      <c r="S6" s="18">
        <f>'Formato 7 b)'!E12</f>
        <v>23200585.265182499</v>
      </c>
      <c r="T6" s="18">
        <f>'Formato 7 b)'!F12</f>
        <v>24360614.528441627</v>
      </c>
      <c r="U6" s="18">
        <f>'Formato 7 b)'!G12</f>
        <v>25578645.254863709</v>
      </c>
    </row>
    <row r="7" spans="1:21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3187</v>
      </c>
      <c r="P7" s="18">
        <f>'Formato 7 b)'!B13</f>
        <v>6092279</v>
      </c>
      <c r="Q7" s="18">
        <f>'Formato 7 b)'!C13</f>
        <v>6396892.9500000002</v>
      </c>
      <c r="R7" s="18">
        <f>'Formato 7 b)'!D13</f>
        <v>6716737.5975000001</v>
      </c>
      <c r="S7" s="18">
        <f>'Formato 7 b)'!E13</f>
        <v>7052574.4773750007</v>
      </c>
      <c r="T7" s="18">
        <f>'Formato 7 b)'!F13</f>
        <v>7405203.2012437508</v>
      </c>
      <c r="U7" s="18">
        <f>'Formato 7 b)'!G13</f>
        <v>7775463.361305939</v>
      </c>
    </row>
    <row r="8" spans="1:21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3188</v>
      </c>
      <c r="P8" s="18">
        <f>'Formato 7 b)'!B14</f>
        <v>6670000</v>
      </c>
      <c r="Q8" s="18">
        <f>'Formato 7 b)'!C14</f>
        <v>7003500</v>
      </c>
      <c r="R8" s="18">
        <f>'Formato 7 b)'!D14</f>
        <v>7353675</v>
      </c>
      <c r="S8" s="18">
        <f>'Formato 7 b)'!E14</f>
        <v>7721358.75</v>
      </c>
      <c r="T8" s="18">
        <f>'Formato 7 b)'!F14</f>
        <v>8107426.6875</v>
      </c>
      <c r="U8" s="18">
        <f>'Formato 7 b)'!G14</f>
        <v>8512798.0218749996</v>
      </c>
    </row>
    <row r="9" spans="1:21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3192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3256</v>
      </c>
      <c r="P10" s="18">
        <f>'Formato 7 b)'!B16</f>
        <v>350000</v>
      </c>
      <c r="Q10" s="18">
        <f>'Formato 7 b)'!C16</f>
        <v>367500</v>
      </c>
      <c r="R10" s="18">
        <f>'Formato 7 b)'!D16</f>
        <v>385875</v>
      </c>
      <c r="S10" s="18">
        <f>'Formato 7 b)'!E16</f>
        <v>405168.75</v>
      </c>
      <c r="T10" s="18">
        <f>'Formato 7 b)'!F16</f>
        <v>425427.1875</v>
      </c>
      <c r="U10" s="18">
        <f>'Formato 7 b)'!G16</f>
        <v>446698.546875</v>
      </c>
    </row>
    <row r="11" spans="1:21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658</v>
      </c>
      <c r="P11" s="18">
        <f>'Formato 7 b)'!B17</f>
        <v>875757</v>
      </c>
      <c r="Q11" s="18">
        <f>'Formato 7 b)'!C17</f>
        <v>919544.85000000009</v>
      </c>
      <c r="R11" s="18">
        <f>'Formato 7 b)'!D17</f>
        <v>965522.09250000014</v>
      </c>
      <c r="S11" s="18">
        <f>'Formato 7 b)'!E17</f>
        <v>1013798.1971250002</v>
      </c>
      <c r="T11" s="18">
        <f>'Formato 7 b)'!F17</f>
        <v>1064488.1069812502</v>
      </c>
      <c r="U11" s="18">
        <f>'Formato 7 b)'!G17</f>
        <v>1117712.5123303127</v>
      </c>
    </row>
    <row r="12" spans="1:21">
      <c r="A12" t="str">
        <f t="shared" si="0"/>
        <v>7,2,2,0,0,0,0</v>
      </c>
      <c r="B12">
        <v>7</v>
      </c>
      <c r="C12">
        <v>2</v>
      </c>
      <c r="D12">
        <v>2</v>
      </c>
      <c r="I12" t="s">
        <v>701</v>
      </c>
      <c r="P12" s="18">
        <f>'Formato 7 b)'!B19</f>
        <v>265269836.14000002</v>
      </c>
      <c r="Q12" s="18">
        <f>'Formato 7 b)'!C19</f>
        <v>278533327.94700003</v>
      </c>
      <c r="R12" s="18">
        <f>'Formato 7 b)'!D19</f>
        <v>292459994.34435004</v>
      </c>
      <c r="S12" s="18">
        <f>'Formato 7 b)'!E19</f>
        <v>307082994.06156754</v>
      </c>
      <c r="T12" s="18">
        <f>'Formato 7 b)'!F19</f>
        <v>322437143.76464593</v>
      </c>
      <c r="U12" s="18">
        <f>'Formato 7 b)'!G19</f>
        <v>338559000.95287824</v>
      </c>
    </row>
    <row r="13" spans="1:21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3140</v>
      </c>
      <c r="P13" s="18">
        <f>'Formato 7 b)'!B20</f>
        <v>47153260.600000001</v>
      </c>
      <c r="Q13" s="18">
        <f>'Formato 7 b)'!C20</f>
        <v>49510923.630000003</v>
      </c>
      <c r="R13" s="18">
        <f>'Formato 7 b)'!D20</f>
        <v>51986469.811500005</v>
      </c>
      <c r="S13" s="18">
        <f>'Formato 7 b)'!E20</f>
        <v>54585793.302075006</v>
      </c>
      <c r="T13" s="18">
        <f>'Formato 7 b)'!F20</f>
        <v>57315082.967178762</v>
      </c>
      <c r="U13" s="18">
        <f>'Formato 7 b)'!G20</f>
        <v>60180837.115537703</v>
      </c>
    </row>
    <row r="14" spans="1:21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3148</v>
      </c>
      <c r="P14" s="18">
        <f>'Formato 7 b)'!B21</f>
        <v>4340024.91</v>
      </c>
      <c r="Q14" s="18">
        <f>'Formato 7 b)'!C21</f>
        <v>4557026.1555000003</v>
      </c>
      <c r="R14" s="18">
        <f>'Formato 7 b)'!D21</f>
        <v>4784877.4632750005</v>
      </c>
      <c r="S14" s="18">
        <f>'Formato 7 b)'!E21</f>
        <v>5024121.3364387508</v>
      </c>
      <c r="T14" s="18">
        <f>'Formato 7 b)'!F21</f>
        <v>5275327.4032606883</v>
      </c>
      <c r="U14" s="18">
        <f>'Formato 7 b)'!G21</f>
        <v>5539093.7734237229</v>
      </c>
    </row>
    <row r="15" spans="1:21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3167</v>
      </c>
      <c r="P15" s="18">
        <f>'Formato 7 b)'!B22</f>
        <v>49750413.909999996</v>
      </c>
      <c r="Q15" s="18">
        <f>'Formato 7 b)'!C22</f>
        <v>52237934.605499998</v>
      </c>
      <c r="R15" s="18">
        <f>'Formato 7 b)'!D22</f>
        <v>54849831.335775003</v>
      </c>
      <c r="S15" s="18">
        <f>'Formato 7 b)'!E22</f>
        <v>57592322.902563758</v>
      </c>
      <c r="T15" s="18">
        <f>'Formato 7 b)'!F22</f>
        <v>60471939.047691949</v>
      </c>
      <c r="U15" s="18">
        <f>'Formato 7 b)'!G22</f>
        <v>63495536.000076547</v>
      </c>
    </row>
    <row r="16" spans="1:21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3168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3187</v>
      </c>
      <c r="P17" s="18">
        <f>'Formato 7 b)'!B24</f>
        <v>115000.01000000001</v>
      </c>
      <c r="Q17" s="18">
        <f>'Formato 7 b)'!C24</f>
        <v>120750.01050000002</v>
      </c>
      <c r="R17" s="18">
        <f>'Formato 7 b)'!D24</f>
        <v>126787.51102500003</v>
      </c>
      <c r="S17" s="18">
        <f>'Formato 7 b)'!E24</f>
        <v>133126.88657625005</v>
      </c>
      <c r="T17" s="18">
        <f>'Formato 7 b)'!F24</f>
        <v>139783.23090506255</v>
      </c>
      <c r="U17" s="18">
        <f>'Formato 7 b)'!G24</f>
        <v>146772.39245031567</v>
      </c>
    </row>
    <row r="18" spans="1:21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3188</v>
      </c>
      <c r="P18" s="18">
        <f>'Formato 7 b)'!B25</f>
        <v>160753336.71000001</v>
      </c>
      <c r="Q18" s="18">
        <f>'Formato 7 b)'!C25</f>
        <v>168791003.54550001</v>
      </c>
      <c r="R18" s="18">
        <f>'Formato 7 b)'!D25</f>
        <v>177230553.72277501</v>
      </c>
      <c r="S18" s="18">
        <f>'Formato 7 b)'!E25</f>
        <v>186092081.40891376</v>
      </c>
      <c r="T18" s="18">
        <f>'Formato 7 b)'!F25</f>
        <v>195396685.47935945</v>
      </c>
      <c r="U18" s="18">
        <f>'Formato 7 b)'!G25</f>
        <v>205166519.75332743</v>
      </c>
    </row>
    <row r="19" spans="1:21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3200</v>
      </c>
      <c r="P20" s="18">
        <f>'Formato 7 b)'!B27</f>
        <v>3157800</v>
      </c>
      <c r="Q20" s="18">
        <f>'Formato 7 b)'!C27</f>
        <v>3315690</v>
      </c>
      <c r="R20" s="18">
        <f>'Formato 7 b)'!D27</f>
        <v>3481474.5</v>
      </c>
      <c r="S20" s="18">
        <f>'Formato 7 b)'!E27</f>
        <v>3655548.2250000001</v>
      </c>
      <c r="T20" s="18">
        <f>'Formato 7 b)'!F27</f>
        <v>3838325.6362500004</v>
      </c>
      <c r="U20" s="18">
        <f>'Formato 7 b)'!G27</f>
        <v>4030241.9180625007</v>
      </c>
    </row>
    <row r="21" spans="1:21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658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>
      <c r="A22" t="str">
        <f t="shared" si="0"/>
        <v>7,2,3,0,0,0,0</v>
      </c>
      <c r="B22">
        <v>7</v>
      </c>
      <c r="C22">
        <v>2</v>
      </c>
      <c r="D22">
        <v>3</v>
      </c>
      <c r="I22" t="s">
        <v>3257</v>
      </c>
      <c r="P22" s="18">
        <f>'Formato 7 b)'!B30</f>
        <v>459559203.23000002</v>
      </c>
      <c r="Q22" s="18">
        <f>'Formato 7 b)'!C30</f>
        <v>482537163.3915</v>
      </c>
      <c r="R22" s="18">
        <f>'Formato 7 b)'!D30</f>
        <v>506664021.56107509</v>
      </c>
      <c r="S22" s="18">
        <f>'Formato 7 b)'!E30</f>
        <v>531997222.6391288</v>
      </c>
      <c r="T22" s="18">
        <f>'Formato 7 b)'!F30</f>
        <v>558597083.77108526</v>
      </c>
      <c r="U22" s="18">
        <f>'Formato 7 b)'!G30</f>
        <v>586526937.95963955</v>
      </c>
    </row>
  </sheetData>
  <sheetProtection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sheetPr codeName="Hoja12"/>
  <dimension ref="A1:G47"/>
  <sheetViews>
    <sheetView showGridLines="0" zoomScale="90" zoomScaleNormal="90" workbookViewId="0">
      <selection activeCell="A40" sqref="A40:G40"/>
    </sheetView>
  </sheetViews>
  <sheetFormatPr baseColWidth="10" defaultColWidth="0" defaultRowHeight="15" zeroHeight="1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>
      <c r="A1" s="173" t="s">
        <v>455</v>
      </c>
      <c r="B1" s="173"/>
      <c r="C1" s="173"/>
      <c r="D1" s="173"/>
      <c r="E1" s="173"/>
      <c r="F1" s="173"/>
      <c r="G1" s="173"/>
    </row>
    <row r="2" spans="1:7">
      <c r="A2" s="155" t="str">
        <f>ENTIDAD</f>
        <v>Municipio de Acámbaro, Gobierno del Estado de Guanajuato</v>
      </c>
      <c r="B2" s="156"/>
      <c r="C2" s="156"/>
      <c r="D2" s="156"/>
      <c r="E2" s="156"/>
      <c r="F2" s="156"/>
      <c r="G2" s="157"/>
    </row>
    <row r="3" spans="1:7">
      <c r="A3" s="158" t="s">
        <v>456</v>
      </c>
      <c r="B3" s="159"/>
      <c r="C3" s="159"/>
      <c r="D3" s="159"/>
      <c r="E3" s="159"/>
      <c r="F3" s="159"/>
      <c r="G3" s="160"/>
    </row>
    <row r="4" spans="1:7">
      <c r="A4" s="164" t="s">
        <v>118</v>
      </c>
      <c r="B4" s="165"/>
      <c r="C4" s="165"/>
      <c r="D4" s="165"/>
      <c r="E4" s="165"/>
      <c r="F4" s="165"/>
      <c r="G4" s="166"/>
    </row>
    <row r="5" spans="1:7">
      <c r="A5" s="190" t="s">
        <v>3277</v>
      </c>
      <c r="B5" s="188" t="str">
        <f>ANIO5R</f>
        <v>2015 ¹ (c)</v>
      </c>
      <c r="C5" s="188" t="str">
        <f>ANIO4R</f>
        <v>2016 ¹ (c)</v>
      </c>
      <c r="D5" s="188" t="str">
        <f>ANIO3R</f>
        <v>2017 ¹ (c)</v>
      </c>
      <c r="E5" s="188" t="str">
        <f>ANIO2R</f>
        <v>2018 ¹ (c)</v>
      </c>
      <c r="F5" s="188" t="str">
        <f>ANIO1R</f>
        <v>2019 ¹ (c)</v>
      </c>
      <c r="G5" s="51">
        <f>ANIO_INFORME</f>
        <v>2020</v>
      </c>
    </row>
    <row r="6" spans="1:7" ht="32.1" customHeight="1">
      <c r="A6" s="191"/>
      <c r="B6" s="189"/>
      <c r="C6" s="189"/>
      <c r="D6" s="189"/>
      <c r="E6" s="189"/>
      <c r="F6" s="189"/>
      <c r="G6" s="88" t="s">
        <v>3283</v>
      </c>
    </row>
    <row r="7" spans="1:7">
      <c r="A7" s="52" t="s">
        <v>457</v>
      </c>
      <c r="B7" s="59">
        <f t="shared" ref="B7:G7" si="0">SUM(B8:B19)</f>
        <v>0</v>
      </c>
      <c r="C7" s="59">
        <f t="shared" si="0"/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197964446.46000001</v>
      </c>
    </row>
    <row r="8" spans="1:7">
      <c r="A8" s="53" t="s">
        <v>458</v>
      </c>
      <c r="B8" s="60"/>
      <c r="C8" s="60"/>
      <c r="D8" s="60"/>
      <c r="E8" s="60"/>
      <c r="F8" s="60"/>
      <c r="G8" s="60">
        <v>20524883.970000006</v>
      </c>
    </row>
    <row r="9" spans="1:7">
      <c r="A9" s="53" t="s">
        <v>459</v>
      </c>
      <c r="B9" s="60"/>
      <c r="C9" s="60"/>
      <c r="D9" s="60"/>
      <c r="E9" s="60"/>
      <c r="F9" s="60"/>
      <c r="G9" s="60">
        <v>0</v>
      </c>
    </row>
    <row r="10" spans="1:7">
      <c r="A10" s="53" t="s">
        <v>460</v>
      </c>
      <c r="B10" s="60"/>
      <c r="C10" s="60"/>
      <c r="D10" s="60"/>
      <c r="E10" s="60"/>
      <c r="F10" s="60"/>
      <c r="G10" s="60">
        <v>4698790.16</v>
      </c>
    </row>
    <row r="11" spans="1:7">
      <c r="A11" s="53" t="s">
        <v>461</v>
      </c>
      <c r="B11" s="60"/>
      <c r="C11" s="60"/>
      <c r="D11" s="60"/>
      <c r="E11" s="60"/>
      <c r="F11" s="60"/>
      <c r="G11" s="60">
        <v>6674554.0600000005</v>
      </c>
    </row>
    <row r="12" spans="1:7">
      <c r="A12" s="53" t="s">
        <v>462</v>
      </c>
      <c r="B12" s="60"/>
      <c r="C12" s="60"/>
      <c r="D12" s="60"/>
      <c r="E12" s="60"/>
      <c r="F12" s="60"/>
      <c r="G12" s="60">
        <v>12923195.23</v>
      </c>
    </row>
    <row r="13" spans="1:7">
      <c r="A13" s="56" t="s">
        <v>463</v>
      </c>
      <c r="B13" s="60"/>
      <c r="C13" s="60"/>
      <c r="D13" s="60"/>
      <c r="E13" s="60"/>
      <c r="F13" s="60"/>
      <c r="G13" s="60">
        <v>5952491.7700000005</v>
      </c>
    </row>
    <row r="14" spans="1:7">
      <c r="A14" s="53" t="s">
        <v>464</v>
      </c>
      <c r="B14" s="60"/>
      <c r="C14" s="60"/>
      <c r="D14" s="60"/>
      <c r="E14" s="60"/>
      <c r="F14" s="60"/>
      <c r="G14" s="60">
        <v>0</v>
      </c>
    </row>
    <row r="15" spans="1:7">
      <c r="A15" s="53" t="s">
        <v>465</v>
      </c>
      <c r="B15" s="60"/>
      <c r="C15" s="60"/>
      <c r="D15" s="60"/>
      <c r="E15" s="60"/>
      <c r="F15" s="60"/>
      <c r="G15" s="60">
        <v>134159862.67999999</v>
      </c>
    </row>
    <row r="16" spans="1:7">
      <c r="A16" s="53" t="s">
        <v>466</v>
      </c>
      <c r="B16" s="60"/>
      <c r="C16" s="60"/>
      <c r="D16" s="60"/>
      <c r="E16" s="60"/>
      <c r="F16" s="60"/>
      <c r="G16" s="60">
        <v>13030668.59</v>
      </c>
    </row>
    <row r="17" spans="1:7">
      <c r="A17" s="53" t="s">
        <v>3287</v>
      </c>
      <c r="B17" s="60"/>
      <c r="C17" s="60"/>
      <c r="D17" s="60"/>
      <c r="E17" s="60"/>
      <c r="F17" s="60"/>
      <c r="G17" s="60">
        <v>0</v>
      </c>
    </row>
    <row r="18" spans="1:7">
      <c r="A18" s="53" t="s">
        <v>467</v>
      </c>
      <c r="B18" s="60"/>
      <c r="C18" s="60"/>
      <c r="D18" s="60"/>
      <c r="E18" s="60"/>
      <c r="F18" s="60"/>
      <c r="G18" s="60">
        <v>0</v>
      </c>
    </row>
    <row r="19" spans="1:7">
      <c r="A19" s="53" t="s">
        <v>468</v>
      </c>
      <c r="B19" s="60"/>
      <c r="C19" s="60"/>
      <c r="D19" s="60"/>
      <c r="E19" s="60"/>
      <c r="F19" s="60"/>
      <c r="G19" s="60">
        <v>0</v>
      </c>
    </row>
    <row r="20" spans="1:7">
      <c r="A20" s="54"/>
      <c r="B20" s="54"/>
      <c r="C20" s="54"/>
      <c r="D20" s="54"/>
      <c r="E20" s="54"/>
      <c r="F20" s="54"/>
      <c r="G20" s="54"/>
    </row>
    <row r="21" spans="1:7">
      <c r="A21" s="55" t="s">
        <v>474</v>
      </c>
      <c r="B21" s="61">
        <f t="shared" ref="B21:G21" si="1">SUM(B22:B26)</f>
        <v>0</v>
      </c>
      <c r="C21" s="61">
        <f t="shared" si="1"/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184983474.50999999</v>
      </c>
    </row>
    <row r="22" spans="1:7">
      <c r="A22" s="53" t="s">
        <v>469</v>
      </c>
      <c r="B22" s="60"/>
      <c r="C22" s="60"/>
      <c r="D22" s="60"/>
      <c r="E22" s="60"/>
      <c r="F22" s="60"/>
      <c r="G22" s="60">
        <v>184983474.50999999</v>
      </c>
    </row>
    <row r="23" spans="1:7">
      <c r="A23" s="53" t="s">
        <v>470</v>
      </c>
      <c r="B23" s="60"/>
      <c r="C23" s="60"/>
      <c r="D23" s="60"/>
      <c r="E23" s="60"/>
      <c r="F23" s="60"/>
      <c r="G23" s="60">
        <v>0</v>
      </c>
    </row>
    <row r="24" spans="1:7">
      <c r="A24" s="53" t="s">
        <v>471</v>
      </c>
      <c r="B24" s="60"/>
      <c r="C24" s="60"/>
      <c r="D24" s="60"/>
      <c r="E24" s="60"/>
      <c r="F24" s="60"/>
      <c r="G24" s="60">
        <v>0</v>
      </c>
    </row>
    <row r="25" spans="1:7">
      <c r="A25" s="53" t="s">
        <v>472</v>
      </c>
      <c r="B25" s="60"/>
      <c r="C25" s="60"/>
      <c r="D25" s="60"/>
      <c r="E25" s="60"/>
      <c r="F25" s="60"/>
      <c r="G25" s="60"/>
    </row>
    <row r="26" spans="1:7">
      <c r="A26" s="53" t="s">
        <v>473</v>
      </c>
      <c r="B26" s="60"/>
      <c r="C26" s="60"/>
      <c r="D26" s="60"/>
      <c r="E26" s="60"/>
      <c r="F26" s="60"/>
      <c r="G26" s="60">
        <v>0</v>
      </c>
    </row>
    <row r="27" spans="1:7">
      <c r="A27" s="54"/>
      <c r="B27" s="54"/>
      <c r="C27" s="54"/>
      <c r="D27" s="54"/>
      <c r="E27" s="54"/>
      <c r="F27" s="54"/>
      <c r="G27" s="54"/>
    </row>
    <row r="28" spans="1:7">
      <c r="A28" s="55" t="s">
        <v>475</v>
      </c>
      <c r="B28" s="61">
        <f t="shared" ref="B28:G28" si="2">B29</f>
        <v>0</v>
      </c>
      <c r="C28" s="61">
        <f t="shared" si="2"/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>
      <c r="A29" s="53" t="s">
        <v>269</v>
      </c>
      <c r="B29" s="60"/>
      <c r="C29" s="60"/>
      <c r="D29" s="60"/>
      <c r="E29" s="60"/>
      <c r="F29" s="60"/>
      <c r="G29" s="60">
        <v>0</v>
      </c>
    </row>
    <row r="30" spans="1:7">
      <c r="A30" s="54"/>
      <c r="B30" s="54"/>
      <c r="C30" s="54"/>
      <c r="D30" s="54"/>
      <c r="E30" s="54"/>
      <c r="F30" s="54"/>
      <c r="G30" s="54"/>
    </row>
    <row r="31" spans="1:7">
      <c r="A31" s="55" t="s">
        <v>476</v>
      </c>
      <c r="B31" s="61">
        <f t="shared" ref="B31:G31" si="3">B7+B21+B28</f>
        <v>0</v>
      </c>
      <c r="C31" s="61">
        <f t="shared" si="3"/>
        <v>0</v>
      </c>
      <c r="D31" s="61">
        <f t="shared" si="3"/>
        <v>0</v>
      </c>
      <c r="E31" s="61">
        <f t="shared" si="3"/>
        <v>0</v>
      </c>
      <c r="F31" s="61">
        <f t="shared" si="3"/>
        <v>0</v>
      </c>
      <c r="G31" s="61">
        <f t="shared" si="3"/>
        <v>382947920.97000003</v>
      </c>
    </row>
    <row r="32" spans="1:7">
      <c r="A32" s="54"/>
      <c r="B32" s="54"/>
      <c r="C32" s="54"/>
      <c r="D32" s="54"/>
      <c r="E32" s="54"/>
      <c r="F32" s="54"/>
      <c r="G32" s="54"/>
    </row>
    <row r="33" spans="1:7">
      <c r="A33" s="55" t="s">
        <v>271</v>
      </c>
      <c r="B33" s="54"/>
      <c r="C33" s="54"/>
      <c r="D33" s="54"/>
      <c r="E33" s="54"/>
      <c r="F33" s="54"/>
      <c r="G33" s="54"/>
    </row>
    <row r="34" spans="1:7" ht="30">
      <c r="A34" s="57" t="s">
        <v>428</v>
      </c>
      <c r="B34" s="60"/>
      <c r="C34" s="60"/>
      <c r="D34" s="60"/>
      <c r="E34" s="60"/>
      <c r="F34" s="60"/>
      <c r="G34" s="60">
        <v>0</v>
      </c>
    </row>
    <row r="35" spans="1:7" ht="30">
      <c r="A35" s="57" t="s">
        <v>477</v>
      </c>
      <c r="B35" s="60"/>
      <c r="C35" s="60"/>
      <c r="D35" s="60"/>
      <c r="E35" s="60"/>
      <c r="F35" s="60"/>
      <c r="G35" s="60">
        <v>0</v>
      </c>
    </row>
    <row r="36" spans="1:7">
      <c r="A36" s="55" t="s">
        <v>478</v>
      </c>
      <c r="B36" s="61">
        <f t="shared" ref="B36:G36" si="4">B34+B35</f>
        <v>0</v>
      </c>
      <c r="C36" s="61">
        <f t="shared" si="4"/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>
      <c r="A37" s="65"/>
      <c r="B37" s="65"/>
      <c r="C37" s="65"/>
      <c r="D37" s="65"/>
      <c r="E37" s="65"/>
      <c r="F37" s="65"/>
      <c r="G37" s="65"/>
    </row>
    <row r="38" spans="1:7">
      <c r="A38" s="90"/>
    </row>
    <row r="39" spans="1:7" ht="15" customHeight="1">
      <c r="A39" s="187" t="s">
        <v>3281</v>
      </c>
      <c r="B39" s="187"/>
      <c r="C39" s="187"/>
      <c r="D39" s="187"/>
      <c r="E39" s="187"/>
      <c r="F39" s="187"/>
      <c r="G39" s="187"/>
    </row>
    <row r="40" spans="1:7" ht="15" customHeight="1">
      <c r="A40" s="187" t="s">
        <v>3282</v>
      </c>
      <c r="B40" s="187"/>
      <c r="C40" s="187"/>
      <c r="D40" s="187"/>
      <c r="E40" s="187"/>
      <c r="F40" s="187"/>
      <c r="G40" s="187"/>
    </row>
    <row r="42" spans="1:7" ht="15" hidden="1" customHeight="1"/>
    <row r="43" spans="1:7" ht="15" hidden="1" customHeight="1"/>
    <row r="44" spans="1:7" ht="15" hidden="1" customHeight="1"/>
    <row r="45" spans="1:7" ht="15" hidden="1" customHeight="1"/>
    <row r="46" spans="1:7" ht="15" hidden="1" customHeight="1"/>
    <row r="47" spans="1:7" ht="15.75" hidden="1" customHeight="1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paperSize="9" scale="6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Hoja23"/>
  <dimension ref="A1:U27"/>
  <sheetViews>
    <sheetView workbookViewId="0">
      <selection activeCell="A24" sqref="A24:XFD24"/>
    </sheetView>
  </sheetViews>
  <sheetFormatPr baseColWidth="10" defaultRowHeight="1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3262</v>
      </c>
      <c r="Q1" t="s">
        <v>3261</v>
      </c>
      <c r="R1" t="s">
        <v>3260</v>
      </c>
      <c r="S1" t="s">
        <v>3259</v>
      </c>
      <c r="T1" t="s">
        <v>3258</v>
      </c>
      <c r="U1" t="s">
        <v>3255</v>
      </c>
    </row>
    <row r="2" spans="1:21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0</v>
      </c>
      <c r="T2" s="18">
        <f>'Formato 7 c)'!F7</f>
        <v>0</v>
      </c>
      <c r="U2" s="18">
        <f>'Formato 7 c)'!G7</f>
        <v>197964446.46000001</v>
      </c>
    </row>
    <row r="3" spans="1:21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729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20524883.970000006</v>
      </c>
    </row>
    <row r="4" spans="1:21">
      <c r="A4" t="str">
        <f t="shared" si="0"/>
        <v>7,3,1,0,0,0,0</v>
      </c>
      <c r="B4">
        <v>7</v>
      </c>
      <c r="C4">
        <v>3</v>
      </c>
      <c r="D4">
        <v>1</v>
      </c>
      <c r="J4" t="s">
        <v>730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>
      <c r="A5" t="str">
        <f t="shared" si="0"/>
        <v>7,3,1,0,0,0,0</v>
      </c>
      <c r="B5">
        <v>7</v>
      </c>
      <c r="C5">
        <v>3</v>
      </c>
      <c r="D5">
        <v>1</v>
      </c>
      <c r="J5" t="s">
        <v>731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4698790.16</v>
      </c>
    </row>
    <row r="6" spans="1:21">
      <c r="A6" t="str">
        <f t="shared" si="0"/>
        <v>7,3,1,0,0,0,0</v>
      </c>
      <c r="B6">
        <v>7</v>
      </c>
      <c r="C6">
        <v>3</v>
      </c>
      <c r="D6">
        <v>1</v>
      </c>
      <c r="J6" t="s">
        <v>732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6674554.0600000005</v>
      </c>
    </row>
    <row r="7" spans="1:21">
      <c r="A7" t="str">
        <f t="shared" si="0"/>
        <v>7,3,1,0,0,0,0</v>
      </c>
      <c r="B7">
        <v>7</v>
      </c>
      <c r="C7">
        <v>3</v>
      </c>
      <c r="D7">
        <v>1</v>
      </c>
      <c r="J7" t="s">
        <v>733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12923195.23</v>
      </c>
    </row>
    <row r="8" spans="1:21">
      <c r="A8" t="str">
        <f t="shared" si="0"/>
        <v>7,3,1,0,0,0,0</v>
      </c>
      <c r="B8">
        <v>7</v>
      </c>
      <c r="C8">
        <v>3</v>
      </c>
      <c r="D8">
        <v>1</v>
      </c>
      <c r="J8" t="s">
        <v>734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5952491.7700000005</v>
      </c>
    </row>
    <row r="9" spans="1:21">
      <c r="A9" t="str">
        <f t="shared" si="0"/>
        <v>7,3,1,0,0,0,0</v>
      </c>
      <c r="B9">
        <v>7</v>
      </c>
      <c r="C9">
        <v>3</v>
      </c>
      <c r="D9">
        <v>1</v>
      </c>
      <c r="J9" t="s">
        <v>735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>
        <f>'Formato 7 c)'!F14</f>
        <v>0</v>
      </c>
      <c r="U9" s="18">
        <f>'Formato 7 c)'!G14</f>
        <v>0</v>
      </c>
    </row>
    <row r="10" spans="1:21">
      <c r="A10" t="str">
        <f t="shared" si="0"/>
        <v>7,3,1,0,0,0,0</v>
      </c>
      <c r="B10">
        <v>7</v>
      </c>
      <c r="C10">
        <v>3</v>
      </c>
      <c r="D10">
        <v>1</v>
      </c>
      <c r="J10" t="s">
        <v>748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134159862.67999999</v>
      </c>
    </row>
    <row r="11" spans="1:21">
      <c r="A11" t="str">
        <f t="shared" si="0"/>
        <v>7,3,1,0,0,0,0</v>
      </c>
      <c r="B11">
        <v>7</v>
      </c>
      <c r="C11">
        <v>3</v>
      </c>
      <c r="D11">
        <v>1</v>
      </c>
      <c r="J11" t="s">
        <v>747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13030668.59</v>
      </c>
    </row>
    <row r="12" spans="1:21">
      <c r="A12" t="str">
        <f t="shared" si="0"/>
        <v>7,3,1,0,0,0,0</v>
      </c>
      <c r="B12">
        <v>7</v>
      </c>
      <c r="C12">
        <v>3</v>
      </c>
      <c r="D12">
        <v>1</v>
      </c>
      <c r="J12" t="s">
        <v>3264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>
      <c r="A13" t="str">
        <f t="shared" si="0"/>
        <v>7,3,1,0,0,0,0</v>
      </c>
      <c r="B13">
        <v>7</v>
      </c>
      <c r="C13">
        <v>3</v>
      </c>
      <c r="D13">
        <v>1</v>
      </c>
      <c r="J13" t="s">
        <v>755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>
      <c r="A14" t="str">
        <f t="shared" si="0"/>
        <v>7,3,1,0,0,0,0</v>
      </c>
      <c r="B14">
        <v>7</v>
      </c>
      <c r="C14">
        <v>3</v>
      </c>
      <c r="D14">
        <v>1</v>
      </c>
      <c r="J14" t="s">
        <v>759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>
      <c r="A15" t="str">
        <f t="shared" si="0"/>
        <v>7,3,2,0,0,0,0</v>
      </c>
      <c r="B15">
        <v>7</v>
      </c>
      <c r="C15">
        <v>3</v>
      </c>
      <c r="D15">
        <v>2</v>
      </c>
      <c r="I15" t="s">
        <v>697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184983474.50999999</v>
      </c>
    </row>
    <row r="16" spans="1:21">
      <c r="A16" t="str">
        <f t="shared" si="0"/>
        <v>7,3,2,0,0,0,0</v>
      </c>
      <c r="B16">
        <v>7</v>
      </c>
      <c r="C16">
        <v>3</v>
      </c>
      <c r="D16">
        <v>2</v>
      </c>
      <c r="J16" t="s">
        <v>643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184983474.50999999</v>
      </c>
    </row>
    <row r="17" spans="1:21">
      <c r="A17" t="str">
        <f t="shared" si="0"/>
        <v>7,3,2,0,0,0,0</v>
      </c>
      <c r="B17">
        <v>7</v>
      </c>
      <c r="C17">
        <v>3</v>
      </c>
      <c r="D17">
        <v>2</v>
      </c>
      <c r="J17" t="s">
        <v>755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>
      <c r="A18" t="str">
        <f t="shared" si="0"/>
        <v>7,3,2,0,0,0,0</v>
      </c>
      <c r="B18">
        <v>7</v>
      </c>
      <c r="C18">
        <v>3</v>
      </c>
      <c r="D18">
        <v>2</v>
      </c>
      <c r="J18" t="s">
        <v>772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>
      <c r="A19" t="str">
        <f t="shared" si="0"/>
        <v>7,3,2,0,0,0,0</v>
      </c>
      <c r="B19">
        <v>7</v>
      </c>
      <c r="C19">
        <v>3</v>
      </c>
      <c r="D19">
        <v>2</v>
      </c>
      <c r="J19" t="s">
        <v>775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>
      <c r="A20" t="str">
        <f t="shared" si="0"/>
        <v>7,3,2,0,0,0,0</v>
      </c>
      <c r="B20">
        <v>7</v>
      </c>
      <c r="C20">
        <v>3</v>
      </c>
      <c r="D20">
        <v>2</v>
      </c>
      <c r="J20" t="s">
        <v>776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>
      <c r="A21" t="str">
        <f t="shared" si="0"/>
        <v>7,3,3,0,0,0,0</v>
      </c>
      <c r="B21">
        <v>7</v>
      </c>
      <c r="C21">
        <v>3</v>
      </c>
      <c r="D21">
        <v>3</v>
      </c>
      <c r="I21" t="s">
        <v>778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>
      <c r="A22" t="str">
        <f t="shared" si="0"/>
        <v>7,3,3,0,0,0,0</v>
      </c>
      <c r="B22">
        <v>7</v>
      </c>
      <c r="C22">
        <v>3</v>
      </c>
      <c r="D22">
        <v>3</v>
      </c>
      <c r="J22" t="s">
        <v>778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>
      <c r="A23" t="str">
        <f t="shared" si="0"/>
        <v>7,3,4,0,0,0,0</v>
      </c>
      <c r="B23">
        <v>7</v>
      </c>
      <c r="C23">
        <v>3</v>
      </c>
      <c r="D23">
        <v>4</v>
      </c>
      <c r="I23" t="s">
        <v>3265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0</v>
      </c>
      <c r="T23" s="18">
        <f>'Formato 7 c)'!F31</f>
        <v>0</v>
      </c>
      <c r="U23" s="18">
        <f>'Formato 7 c)'!G31</f>
        <v>382947920.97000003</v>
      </c>
    </row>
    <row r="24" spans="1:21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>
      <c r="A25" t="str">
        <f t="shared" si="0"/>
        <v>7,3,5,0,0,0,0</v>
      </c>
      <c r="B25">
        <v>7</v>
      </c>
      <c r="C25">
        <v>3</v>
      </c>
      <c r="D25">
        <v>5</v>
      </c>
      <c r="J25" t="s">
        <v>3253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>
      <c r="A26" t="str">
        <f t="shared" si="0"/>
        <v>7,3,5,0,0,0,0</v>
      </c>
      <c r="B26">
        <v>7</v>
      </c>
      <c r="C26">
        <v>3</v>
      </c>
      <c r="D26">
        <v>5</v>
      </c>
      <c r="J26" t="s">
        <v>3266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>
      <c r="A27" t="str">
        <f t="shared" si="0"/>
        <v>7,3,5,0,0,0,0</v>
      </c>
      <c r="B27">
        <v>7</v>
      </c>
      <c r="C27">
        <v>3</v>
      </c>
      <c r="D27">
        <v>5</v>
      </c>
      <c r="J27" t="s">
        <v>3267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Hoja13"/>
  <dimension ref="A1:G33"/>
  <sheetViews>
    <sheetView showGridLines="0" zoomScale="90" zoomScaleNormal="90" workbookViewId="0">
      <selection activeCell="A16" sqref="A16"/>
    </sheetView>
  </sheetViews>
  <sheetFormatPr baseColWidth="10" defaultColWidth="0" defaultRowHeight="15" zeroHeight="1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>
      <c r="A1" s="173" t="s">
        <v>479</v>
      </c>
      <c r="B1" s="173"/>
      <c r="C1" s="173"/>
      <c r="D1" s="173"/>
      <c r="E1" s="173"/>
      <c r="F1" s="173"/>
      <c r="G1" s="173"/>
    </row>
    <row r="2" spans="1:7">
      <c r="A2" s="155" t="str">
        <f>ENTIDAD</f>
        <v>Municipio de Acámbaro, Gobierno del Estado de Guanajuato</v>
      </c>
      <c r="B2" s="156"/>
      <c r="C2" s="156"/>
      <c r="D2" s="156"/>
      <c r="E2" s="156"/>
      <c r="F2" s="156"/>
      <c r="G2" s="157"/>
    </row>
    <row r="3" spans="1:7">
      <c r="A3" s="158" t="s">
        <v>480</v>
      </c>
      <c r="B3" s="159"/>
      <c r="C3" s="159"/>
      <c r="D3" s="159"/>
      <c r="E3" s="159"/>
      <c r="F3" s="159"/>
      <c r="G3" s="160"/>
    </row>
    <row r="4" spans="1:7">
      <c r="A4" s="164" t="s">
        <v>118</v>
      </c>
      <c r="B4" s="165"/>
      <c r="C4" s="165"/>
      <c r="D4" s="165"/>
      <c r="E4" s="165"/>
      <c r="F4" s="165"/>
      <c r="G4" s="166"/>
    </row>
    <row r="5" spans="1:7">
      <c r="A5" s="192" t="s">
        <v>3131</v>
      </c>
      <c r="B5" s="188" t="str">
        <f>ANIO5R</f>
        <v>2015 ¹ (c)</v>
      </c>
      <c r="C5" s="188" t="str">
        <f>ANIO4R</f>
        <v>2016 ¹ (c)</v>
      </c>
      <c r="D5" s="188" t="str">
        <f>ANIO3R</f>
        <v>2017 ¹ (c)</v>
      </c>
      <c r="E5" s="188" t="str">
        <f>ANIO2R</f>
        <v>2018 ¹ (c)</v>
      </c>
      <c r="F5" s="188" t="str">
        <f>ANIO1R</f>
        <v>2019 ¹ (c)</v>
      </c>
      <c r="G5" s="51">
        <f>ANIO_INFORME</f>
        <v>2020</v>
      </c>
    </row>
    <row r="6" spans="1:7" ht="32.1" customHeight="1">
      <c r="A6" s="193"/>
      <c r="B6" s="189"/>
      <c r="C6" s="189"/>
      <c r="D6" s="189"/>
      <c r="E6" s="189"/>
      <c r="F6" s="189"/>
      <c r="G6" s="88" t="s">
        <v>3284</v>
      </c>
    </row>
    <row r="7" spans="1:7">
      <c r="A7" s="52" t="s">
        <v>481</v>
      </c>
      <c r="B7" s="59">
        <f t="shared" ref="B7:G7" si="0">SUM(B8:B16)</f>
        <v>0</v>
      </c>
      <c r="C7" s="59">
        <f t="shared" si="0"/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185516889.56</v>
      </c>
    </row>
    <row r="8" spans="1:7">
      <c r="A8" s="53" t="s">
        <v>443</v>
      </c>
      <c r="B8" s="60"/>
      <c r="C8" s="60"/>
      <c r="D8" s="60"/>
      <c r="E8" s="60"/>
      <c r="F8" s="60"/>
      <c r="G8" s="60">
        <v>114057534.70000002</v>
      </c>
    </row>
    <row r="9" spans="1:7">
      <c r="A9" s="53" t="s">
        <v>444</v>
      </c>
      <c r="B9" s="60"/>
      <c r="C9" s="60"/>
      <c r="D9" s="60"/>
      <c r="E9" s="60"/>
      <c r="F9" s="60"/>
      <c r="G9" s="60">
        <v>11106572.66</v>
      </c>
    </row>
    <row r="10" spans="1:7">
      <c r="A10" s="53" t="s">
        <v>445</v>
      </c>
      <c r="B10" s="60"/>
      <c r="C10" s="60"/>
      <c r="D10" s="60"/>
      <c r="E10" s="60"/>
      <c r="F10" s="60"/>
      <c r="G10" s="60">
        <v>18005075.390000001</v>
      </c>
    </row>
    <row r="11" spans="1:7">
      <c r="A11" s="53" t="s">
        <v>446</v>
      </c>
      <c r="B11" s="60"/>
      <c r="C11" s="60"/>
      <c r="D11" s="60"/>
      <c r="E11" s="60"/>
      <c r="F11" s="60"/>
      <c r="G11" s="60">
        <v>28957034.089999996</v>
      </c>
    </row>
    <row r="12" spans="1:7">
      <c r="A12" s="53" t="s">
        <v>447</v>
      </c>
      <c r="B12" s="60"/>
      <c r="C12" s="60"/>
      <c r="D12" s="60"/>
      <c r="E12" s="60"/>
      <c r="F12" s="60"/>
      <c r="G12" s="60">
        <v>2597667.34</v>
      </c>
    </row>
    <row r="13" spans="1:7">
      <c r="A13" s="53" t="s">
        <v>448</v>
      </c>
      <c r="B13" s="60"/>
      <c r="C13" s="60"/>
      <c r="D13" s="60"/>
      <c r="E13" s="60"/>
      <c r="F13" s="60"/>
      <c r="G13" s="60">
        <v>10220681.98</v>
      </c>
    </row>
    <row r="14" spans="1:7">
      <c r="A14" s="53" t="s">
        <v>449</v>
      </c>
      <c r="B14" s="60"/>
      <c r="C14" s="60"/>
      <c r="D14" s="60"/>
      <c r="E14" s="60"/>
      <c r="F14" s="60"/>
      <c r="G14" s="60">
        <v>0</v>
      </c>
    </row>
    <row r="15" spans="1:7">
      <c r="A15" s="53" t="s">
        <v>450</v>
      </c>
      <c r="B15" s="60"/>
      <c r="C15" s="60"/>
      <c r="D15" s="60"/>
      <c r="E15" s="60"/>
      <c r="F15" s="60"/>
      <c r="G15" s="60">
        <v>200000</v>
      </c>
    </row>
    <row r="16" spans="1:7">
      <c r="A16" s="53" t="s">
        <v>451</v>
      </c>
      <c r="B16" s="60"/>
      <c r="C16" s="60"/>
      <c r="D16" s="60"/>
      <c r="E16" s="60"/>
      <c r="F16" s="60"/>
      <c r="G16" s="60">
        <v>372323.4</v>
      </c>
    </row>
    <row r="17" spans="1:7">
      <c r="A17" s="54"/>
      <c r="B17" s="54"/>
      <c r="C17" s="54"/>
      <c r="D17" s="54"/>
      <c r="E17" s="54"/>
      <c r="F17" s="54"/>
      <c r="G17" s="54"/>
    </row>
    <row r="18" spans="1:7">
      <c r="A18" s="55" t="s">
        <v>482</v>
      </c>
      <c r="B18" s="61">
        <f t="shared" ref="B18:G18" si="1">SUM(B19:B27)</f>
        <v>0</v>
      </c>
      <c r="C18" s="61">
        <f t="shared" si="1"/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148138771.88999999</v>
      </c>
    </row>
    <row r="19" spans="1:7">
      <c r="A19" s="53" t="s">
        <v>443</v>
      </c>
      <c r="B19" s="60"/>
      <c r="C19" s="60"/>
      <c r="D19" s="60"/>
      <c r="E19" s="60"/>
      <c r="F19" s="60"/>
      <c r="G19" s="60">
        <v>22662936.780000001</v>
      </c>
    </row>
    <row r="20" spans="1:7">
      <c r="A20" s="53" t="s">
        <v>444</v>
      </c>
      <c r="B20" s="60"/>
      <c r="C20" s="60"/>
      <c r="D20" s="60"/>
      <c r="E20" s="60"/>
      <c r="F20" s="60"/>
      <c r="G20" s="60">
        <v>5860054.9500000002</v>
      </c>
    </row>
    <row r="21" spans="1:7">
      <c r="A21" s="53" t="s">
        <v>445</v>
      </c>
      <c r="B21" s="60"/>
      <c r="C21" s="60"/>
      <c r="D21" s="60"/>
      <c r="E21" s="60"/>
      <c r="F21" s="60"/>
      <c r="G21" s="60">
        <v>52965354.390000008</v>
      </c>
    </row>
    <row r="22" spans="1:7">
      <c r="A22" s="53" t="s">
        <v>446</v>
      </c>
      <c r="B22" s="60"/>
      <c r="C22" s="60"/>
      <c r="D22" s="60"/>
      <c r="E22" s="60"/>
      <c r="F22" s="60"/>
      <c r="G22" s="60">
        <v>6826180.359999992</v>
      </c>
    </row>
    <row r="23" spans="1:7">
      <c r="A23" s="53" t="s">
        <v>447</v>
      </c>
      <c r="B23" s="60"/>
      <c r="C23" s="60"/>
      <c r="D23" s="60"/>
      <c r="E23" s="60"/>
      <c r="F23" s="60"/>
      <c r="G23" s="60">
        <v>10876036.279999999</v>
      </c>
    </row>
    <row r="24" spans="1:7">
      <c r="A24" s="53" t="s">
        <v>448</v>
      </c>
      <c r="B24" s="60"/>
      <c r="C24" s="60"/>
      <c r="D24" s="60"/>
      <c r="E24" s="60"/>
      <c r="F24" s="60"/>
      <c r="G24" s="60">
        <v>45722947.210000001</v>
      </c>
    </row>
    <row r="25" spans="1:7">
      <c r="A25" s="53" t="s">
        <v>449</v>
      </c>
      <c r="B25" s="60"/>
      <c r="C25" s="60"/>
      <c r="D25" s="60"/>
      <c r="E25" s="60"/>
      <c r="F25" s="60"/>
      <c r="G25" s="60">
        <v>0</v>
      </c>
    </row>
    <row r="26" spans="1:7">
      <c r="A26" s="53" t="s">
        <v>453</v>
      </c>
      <c r="B26" s="60"/>
      <c r="C26" s="60"/>
      <c r="D26" s="60"/>
      <c r="E26" s="60"/>
      <c r="F26" s="60"/>
      <c r="G26" s="60">
        <v>3225261.92</v>
      </c>
    </row>
    <row r="27" spans="1:7">
      <c r="A27" s="53" t="s">
        <v>451</v>
      </c>
      <c r="B27" s="60"/>
      <c r="C27" s="60"/>
      <c r="D27" s="60"/>
      <c r="E27" s="60"/>
      <c r="F27" s="60"/>
      <c r="G27" s="60">
        <v>0</v>
      </c>
    </row>
    <row r="28" spans="1:7">
      <c r="A28" s="54"/>
      <c r="B28" s="54"/>
      <c r="C28" s="54"/>
      <c r="D28" s="54"/>
      <c r="E28" s="54"/>
      <c r="F28" s="54"/>
      <c r="G28" s="54"/>
    </row>
    <row r="29" spans="1:7">
      <c r="A29" s="55" t="s">
        <v>483</v>
      </c>
      <c r="B29" s="60">
        <f t="shared" ref="B29:G29" si="2">B7+B18</f>
        <v>0</v>
      </c>
      <c r="C29" s="60">
        <f t="shared" si="2"/>
        <v>0</v>
      </c>
      <c r="D29" s="60">
        <f t="shared" si="2"/>
        <v>0</v>
      </c>
      <c r="E29" s="60">
        <f t="shared" si="2"/>
        <v>0</v>
      </c>
      <c r="F29" s="60">
        <f t="shared" si="2"/>
        <v>0</v>
      </c>
      <c r="G29" s="60">
        <f t="shared" si="2"/>
        <v>333655661.44999999</v>
      </c>
    </row>
    <row r="30" spans="1:7">
      <c r="A30" s="58"/>
      <c r="B30" s="58"/>
      <c r="C30" s="58"/>
      <c r="D30" s="58"/>
      <c r="E30" s="58"/>
      <c r="F30" s="58"/>
      <c r="G30" s="58"/>
    </row>
    <row r="31" spans="1:7">
      <c r="A31" s="90"/>
    </row>
    <row r="32" spans="1:7">
      <c r="A32" s="187" t="s">
        <v>3281</v>
      </c>
      <c r="B32" s="187"/>
      <c r="C32" s="187"/>
      <c r="D32" s="187"/>
      <c r="E32" s="187"/>
      <c r="F32" s="187"/>
      <c r="G32" s="187"/>
    </row>
    <row r="33" spans="1:7">
      <c r="A33" s="187" t="s">
        <v>3282</v>
      </c>
      <c r="B33" s="187"/>
      <c r="C33" s="187"/>
      <c r="D33" s="187"/>
      <c r="E33" s="187"/>
      <c r="F33" s="187"/>
      <c r="G33" s="187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paperSize="9" scale="6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Hoja24"/>
  <dimension ref="A1:U25"/>
  <sheetViews>
    <sheetView workbookViewId="0">
      <selection activeCell="O25" sqref="O25"/>
    </sheetView>
  </sheetViews>
  <sheetFormatPr baseColWidth="10" defaultRowHeight="1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3262</v>
      </c>
      <c r="Q1" t="s">
        <v>3261</v>
      </c>
      <c r="R1" t="s">
        <v>3260</v>
      </c>
      <c r="S1" t="s">
        <v>3259</v>
      </c>
      <c r="T1" t="s">
        <v>3258</v>
      </c>
      <c r="U1" t="s">
        <v>3255</v>
      </c>
    </row>
    <row r="2" spans="1:21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700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0</v>
      </c>
      <c r="T2" s="18">
        <f>'Formato 7 d)'!F7</f>
        <v>0</v>
      </c>
      <c r="U2" s="18">
        <f>'Formato 7 d)'!G7</f>
        <v>185516889.56</v>
      </c>
    </row>
    <row r="3" spans="1:21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3140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0</v>
      </c>
      <c r="T3" s="18">
        <f>'Formato 7 d)'!F8</f>
        <v>0</v>
      </c>
      <c r="U3" s="18">
        <f>'Formato 7 d)'!G8</f>
        <v>114057534.70000002</v>
      </c>
    </row>
    <row r="4" spans="1:21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3148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0</v>
      </c>
      <c r="U4" s="18">
        <f>'Formato 7 d)'!G9</f>
        <v>11106572.66</v>
      </c>
    </row>
    <row r="5" spans="1:21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3167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0</v>
      </c>
      <c r="T5" s="18">
        <f>'Formato 7 d)'!F10</f>
        <v>0</v>
      </c>
      <c r="U5" s="18">
        <f>'Formato 7 d)'!G10</f>
        <v>18005075.390000001</v>
      </c>
    </row>
    <row r="6" spans="1:21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3168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0</v>
      </c>
      <c r="U6" s="18">
        <f>'Formato 7 d)'!G11</f>
        <v>28957034.089999996</v>
      </c>
    </row>
    <row r="7" spans="1:21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3187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0</v>
      </c>
      <c r="U7" s="18">
        <f>'Formato 7 d)'!G12</f>
        <v>2597667.34</v>
      </c>
    </row>
    <row r="8" spans="1:21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3188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10220681.98</v>
      </c>
    </row>
    <row r="9" spans="1:21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200000</v>
      </c>
    </row>
    <row r="11" spans="1:21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658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372323.4</v>
      </c>
    </row>
    <row r="12" spans="1:21">
      <c r="A12" t="str">
        <f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148138771.88999999</v>
      </c>
    </row>
    <row r="13" spans="1:21">
      <c r="A13" t="str">
        <f t="shared" ref="A13:A22" si="1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22662936.780000001</v>
      </c>
    </row>
    <row r="14" spans="1:21">
      <c r="A14" t="str">
        <f t="shared" si="1"/>
        <v>7,4,2,2,0,0,0</v>
      </c>
      <c r="B14">
        <v>7</v>
      </c>
      <c r="C14">
        <v>4</v>
      </c>
      <c r="D14">
        <v>2</v>
      </c>
      <c r="E14">
        <v>2</v>
      </c>
      <c r="J14" t="s">
        <v>3148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5860054.9500000002</v>
      </c>
    </row>
    <row r="15" spans="1:21">
      <c r="A15" t="str">
        <f t="shared" si="1"/>
        <v>7,4,2,3,0,0,0</v>
      </c>
      <c r="B15">
        <v>7</v>
      </c>
      <c r="C15">
        <v>4</v>
      </c>
      <c r="D15">
        <v>2</v>
      </c>
      <c r="E15">
        <v>3</v>
      </c>
      <c r="J15" t="s">
        <v>3167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52965354.390000008</v>
      </c>
    </row>
    <row r="16" spans="1:21">
      <c r="A16" t="str">
        <f t="shared" si="1"/>
        <v>7,4,2,4,0,0,0</v>
      </c>
      <c r="B16">
        <v>7</v>
      </c>
      <c r="C16">
        <v>4</v>
      </c>
      <c r="D16">
        <v>2</v>
      </c>
      <c r="E16">
        <v>4</v>
      </c>
      <c r="J16" t="s">
        <v>3168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6826180.359999992</v>
      </c>
    </row>
    <row r="17" spans="1:21">
      <c r="A17" t="str">
        <f t="shared" si="1"/>
        <v>7,4,2,5,0,0,0</v>
      </c>
      <c r="B17">
        <v>7</v>
      </c>
      <c r="C17">
        <v>4</v>
      </c>
      <c r="D17">
        <v>2</v>
      </c>
      <c r="E17">
        <v>5</v>
      </c>
      <c r="J17" t="s">
        <v>3187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10876036.279999999</v>
      </c>
    </row>
    <row r="18" spans="1:21">
      <c r="A18" t="str">
        <f t="shared" si="1"/>
        <v>7,4,2,6,0,0,0</v>
      </c>
      <c r="B18">
        <v>7</v>
      </c>
      <c r="C18">
        <v>4</v>
      </c>
      <c r="D18">
        <v>2</v>
      </c>
      <c r="E18">
        <v>6</v>
      </c>
      <c r="J18" t="s">
        <v>3188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45722947.210000001</v>
      </c>
    </row>
    <row r="19" spans="1:21">
      <c r="A19" t="str">
        <f t="shared" si="1"/>
        <v>7,4,2,7,0,0,0</v>
      </c>
      <c r="B19">
        <v>7</v>
      </c>
      <c r="C19">
        <v>4</v>
      </c>
      <c r="D19">
        <v>2</v>
      </c>
      <c r="E19">
        <v>7</v>
      </c>
      <c r="J19" t="s">
        <v>3192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>
      <c r="A20" t="str">
        <f t="shared" si="1"/>
        <v>7,4,2,8,0,0,0</v>
      </c>
      <c r="B20">
        <v>7</v>
      </c>
      <c r="C20">
        <v>4</v>
      </c>
      <c r="D20">
        <v>2</v>
      </c>
      <c r="E20">
        <v>8</v>
      </c>
      <c r="J20" t="s">
        <v>3256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3225261.92</v>
      </c>
    </row>
    <row r="21" spans="1:21">
      <c r="A21" t="str">
        <f t="shared" si="1"/>
        <v>7,4,2,9,0,0,0</v>
      </c>
      <c r="B21">
        <v>7</v>
      </c>
      <c r="C21">
        <v>4</v>
      </c>
      <c r="D21">
        <v>2</v>
      </c>
      <c r="E21">
        <v>9</v>
      </c>
      <c r="J21" t="s">
        <v>658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>
      <c r="A22" t="str">
        <f t="shared" si="1"/>
        <v>7,4,3,0,0,0,0</v>
      </c>
      <c r="B22">
        <v>7</v>
      </c>
      <c r="C22">
        <v>4</v>
      </c>
      <c r="D22">
        <v>3</v>
      </c>
      <c r="I22" t="s">
        <v>483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0</v>
      </c>
      <c r="T22" s="18">
        <f>'Formato 7 d)'!F29</f>
        <v>0</v>
      </c>
      <c r="U22" s="18">
        <f>'Formato 7 d)'!G29</f>
        <v>333655661.44999999</v>
      </c>
    </row>
    <row r="23" spans="1:21">
      <c r="P23" s="18"/>
      <c r="Q23" s="18"/>
      <c r="R23" s="18"/>
      <c r="S23" s="18"/>
      <c r="T23" s="18"/>
      <c r="U23" s="18"/>
    </row>
    <row r="24" spans="1:21">
      <c r="P24" s="18"/>
      <c r="Q24" s="18"/>
      <c r="R24" s="18"/>
      <c r="S24" s="18"/>
      <c r="T24" s="18"/>
      <c r="U24" s="18"/>
    </row>
    <row r="25" spans="1:21">
      <c r="P25" s="18"/>
      <c r="Q25" s="18"/>
      <c r="R25" s="18"/>
      <c r="S25" s="18"/>
      <c r="T25" s="18"/>
      <c r="U25" s="18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>
      <c r="B1" t="s">
        <v>784</v>
      </c>
      <c r="E1" t="s">
        <v>786</v>
      </c>
      <c r="G1" t="s">
        <v>787</v>
      </c>
      <c r="I1" t="s">
        <v>788</v>
      </c>
      <c r="K1" t="s">
        <v>789</v>
      </c>
      <c r="M1" t="s">
        <v>790</v>
      </c>
      <c r="O1" t="s">
        <v>791</v>
      </c>
      <c r="Q1" t="s">
        <v>792</v>
      </c>
      <c r="S1" t="s">
        <v>793</v>
      </c>
      <c r="U1" t="s">
        <v>794</v>
      </c>
      <c r="W1" t="s">
        <v>795</v>
      </c>
      <c r="Y1" t="s">
        <v>796</v>
      </c>
      <c r="AA1" t="s">
        <v>797</v>
      </c>
      <c r="AC1" t="s">
        <v>798</v>
      </c>
      <c r="AE1" t="s">
        <v>799</v>
      </c>
      <c r="AG1" t="s">
        <v>800</v>
      </c>
      <c r="AI1" t="s">
        <v>801</v>
      </c>
      <c r="AK1" t="s">
        <v>802</v>
      </c>
      <c r="AM1" t="s">
        <v>803</v>
      </c>
      <c r="AO1" t="s">
        <v>804</v>
      </c>
      <c r="AQ1" t="s">
        <v>805</v>
      </c>
      <c r="AS1" t="s">
        <v>806</v>
      </c>
      <c r="AU1" t="s">
        <v>807</v>
      </c>
      <c r="AW1" t="s">
        <v>808</v>
      </c>
      <c r="AY1" t="s">
        <v>809</v>
      </c>
      <c r="BA1" t="s">
        <v>810</v>
      </c>
      <c r="BC1" t="s">
        <v>811</v>
      </c>
      <c r="BE1" t="s">
        <v>812</v>
      </c>
      <c r="BG1" t="s">
        <v>813</v>
      </c>
      <c r="BI1" t="s">
        <v>814</v>
      </c>
      <c r="BK1" t="s">
        <v>815</v>
      </c>
      <c r="BM1" t="s">
        <v>816</v>
      </c>
      <c r="BO1" t="s">
        <v>817</v>
      </c>
    </row>
    <row r="2" spans="1:67">
      <c r="A2">
        <v>1</v>
      </c>
      <c r="B2" t="s">
        <v>786</v>
      </c>
      <c r="D2">
        <v>0</v>
      </c>
      <c r="E2" t="s">
        <v>3124</v>
      </c>
      <c r="F2">
        <v>0</v>
      </c>
      <c r="G2" t="s">
        <v>3124</v>
      </c>
      <c r="H2">
        <v>0</v>
      </c>
      <c r="I2" t="s">
        <v>3124</v>
      </c>
      <c r="J2">
        <v>0</v>
      </c>
      <c r="K2" t="s">
        <v>3124</v>
      </c>
      <c r="L2">
        <v>0</v>
      </c>
      <c r="M2" t="s">
        <v>3124</v>
      </c>
      <c r="N2">
        <v>0</v>
      </c>
      <c r="O2" t="s">
        <v>3124</v>
      </c>
      <c r="P2">
        <v>0</v>
      </c>
      <c r="Q2" t="s">
        <v>3124</v>
      </c>
      <c r="R2">
        <v>0</v>
      </c>
      <c r="S2" t="s">
        <v>3124</v>
      </c>
      <c r="T2">
        <v>0</v>
      </c>
      <c r="U2" t="s">
        <v>3124</v>
      </c>
      <c r="V2">
        <v>0</v>
      </c>
      <c r="W2" t="s">
        <v>3124</v>
      </c>
      <c r="X2">
        <v>0</v>
      </c>
      <c r="Y2" t="s">
        <v>3124</v>
      </c>
      <c r="Z2">
        <v>0</v>
      </c>
      <c r="AA2" t="s">
        <v>3124</v>
      </c>
      <c r="AB2">
        <v>0</v>
      </c>
      <c r="AC2" t="s">
        <v>3124</v>
      </c>
      <c r="AD2">
        <v>0</v>
      </c>
      <c r="AE2" t="s">
        <v>3124</v>
      </c>
      <c r="AF2">
        <v>0</v>
      </c>
      <c r="AG2" t="s">
        <v>3124</v>
      </c>
      <c r="AH2">
        <v>0</v>
      </c>
      <c r="AI2" t="s">
        <v>3124</v>
      </c>
      <c r="AJ2">
        <v>0</v>
      </c>
      <c r="AK2" t="s">
        <v>3124</v>
      </c>
      <c r="AL2">
        <v>0</v>
      </c>
      <c r="AM2" t="s">
        <v>3124</v>
      </c>
      <c r="AN2">
        <v>0</v>
      </c>
      <c r="AO2" t="s">
        <v>3124</v>
      </c>
      <c r="AP2">
        <v>0</v>
      </c>
      <c r="AQ2" t="s">
        <v>3124</v>
      </c>
      <c r="AR2">
        <v>0</v>
      </c>
      <c r="AS2" t="s">
        <v>3124</v>
      </c>
      <c r="AT2">
        <v>0</v>
      </c>
      <c r="AU2" t="s">
        <v>3124</v>
      </c>
      <c r="AV2">
        <v>0</v>
      </c>
      <c r="AW2" t="s">
        <v>3124</v>
      </c>
      <c r="AX2">
        <v>0</v>
      </c>
      <c r="AY2" t="s">
        <v>3124</v>
      </c>
      <c r="AZ2">
        <v>0</v>
      </c>
      <c r="BA2" t="s">
        <v>3124</v>
      </c>
      <c r="BB2">
        <v>0</v>
      </c>
      <c r="BC2" t="s">
        <v>3124</v>
      </c>
      <c r="BD2">
        <v>0</v>
      </c>
      <c r="BE2" t="s">
        <v>3124</v>
      </c>
      <c r="BF2">
        <v>0</v>
      </c>
      <c r="BG2" t="s">
        <v>3124</v>
      </c>
      <c r="BH2">
        <v>0</v>
      </c>
      <c r="BI2" t="s">
        <v>3124</v>
      </c>
      <c r="BJ2">
        <v>0</v>
      </c>
      <c r="BK2" t="s">
        <v>3124</v>
      </c>
      <c r="BL2">
        <v>0</v>
      </c>
      <c r="BM2" t="s">
        <v>3124</v>
      </c>
      <c r="BN2">
        <v>0</v>
      </c>
      <c r="BO2" t="s">
        <v>3124</v>
      </c>
    </row>
    <row r="3" spans="1:67">
      <c r="A3">
        <v>2</v>
      </c>
      <c r="B3" t="s">
        <v>787</v>
      </c>
      <c r="D3">
        <v>1</v>
      </c>
      <c r="E3" t="s">
        <v>786</v>
      </c>
      <c r="F3">
        <v>2</v>
      </c>
      <c r="G3" t="s">
        <v>829</v>
      </c>
      <c r="H3">
        <v>3</v>
      </c>
      <c r="I3" t="s">
        <v>834</v>
      </c>
      <c r="J3">
        <v>4</v>
      </c>
      <c r="K3" t="s">
        <v>839</v>
      </c>
      <c r="L3">
        <v>5</v>
      </c>
      <c r="M3" t="s">
        <v>849</v>
      </c>
      <c r="N3">
        <v>6</v>
      </c>
      <c r="O3" t="s">
        <v>884</v>
      </c>
      <c r="P3">
        <v>7</v>
      </c>
      <c r="Q3" t="s">
        <v>893</v>
      </c>
      <c r="R3">
        <v>8</v>
      </c>
      <c r="S3" t="s">
        <v>1014</v>
      </c>
      <c r="T3">
        <v>9</v>
      </c>
      <c r="U3" t="s">
        <v>1071</v>
      </c>
      <c r="V3">
        <v>10</v>
      </c>
      <c r="W3" t="s">
        <v>1085</v>
      </c>
      <c r="X3">
        <v>11</v>
      </c>
      <c r="Y3" t="s">
        <v>849</v>
      </c>
      <c r="Z3">
        <v>12</v>
      </c>
      <c r="AA3" t="s">
        <v>1163</v>
      </c>
      <c r="AB3">
        <v>13</v>
      </c>
      <c r="AC3" t="s">
        <v>1243</v>
      </c>
      <c r="AD3">
        <v>14</v>
      </c>
      <c r="AE3" t="s">
        <v>1325</v>
      </c>
      <c r="AF3">
        <v>15</v>
      </c>
      <c r="AG3" t="s">
        <v>1444</v>
      </c>
      <c r="AH3">
        <v>16</v>
      </c>
      <c r="AI3" t="s">
        <v>1563</v>
      </c>
      <c r="AJ3">
        <v>17</v>
      </c>
      <c r="AK3" t="s">
        <v>1666</v>
      </c>
      <c r="AL3">
        <v>18</v>
      </c>
      <c r="AM3" t="s">
        <v>1696</v>
      </c>
      <c r="AN3">
        <v>19</v>
      </c>
      <c r="AO3" t="s">
        <v>849</v>
      </c>
      <c r="AP3">
        <v>20</v>
      </c>
      <c r="AQ3" t="s">
        <v>1756</v>
      </c>
      <c r="AR3">
        <v>21</v>
      </c>
      <c r="AS3" t="s">
        <v>2324</v>
      </c>
      <c r="AT3">
        <v>22</v>
      </c>
      <c r="AU3" t="s">
        <v>2527</v>
      </c>
      <c r="AV3">
        <v>23</v>
      </c>
      <c r="AW3" t="s">
        <v>2542</v>
      </c>
      <c r="AX3">
        <v>24</v>
      </c>
      <c r="AY3" t="s">
        <v>2550</v>
      </c>
      <c r="AZ3">
        <v>25</v>
      </c>
      <c r="BA3" t="s">
        <v>2601</v>
      </c>
      <c r="BB3">
        <v>26</v>
      </c>
      <c r="BC3" t="s">
        <v>2618</v>
      </c>
      <c r="BD3">
        <v>27</v>
      </c>
      <c r="BE3" t="s">
        <v>2682</v>
      </c>
      <c r="BF3">
        <v>28</v>
      </c>
      <c r="BG3" t="s">
        <v>849</v>
      </c>
      <c r="BH3">
        <v>29</v>
      </c>
      <c r="BI3" t="s">
        <v>2726</v>
      </c>
      <c r="BJ3">
        <v>30</v>
      </c>
      <c r="BK3" t="s">
        <v>2324</v>
      </c>
      <c r="BL3">
        <v>31</v>
      </c>
      <c r="BM3" t="s">
        <v>2972</v>
      </c>
      <c r="BN3">
        <v>32</v>
      </c>
      <c r="BO3" t="s">
        <v>3076</v>
      </c>
    </row>
    <row r="4" spans="1:67">
      <c r="A4">
        <v>3</v>
      </c>
      <c r="B4" t="s">
        <v>788</v>
      </c>
      <c r="D4">
        <v>1</v>
      </c>
      <c r="E4" t="s">
        <v>819</v>
      </c>
      <c r="F4">
        <v>2</v>
      </c>
      <c r="G4" t="s">
        <v>830</v>
      </c>
      <c r="H4">
        <v>3</v>
      </c>
      <c r="I4" t="s">
        <v>835</v>
      </c>
      <c r="J4">
        <v>4</v>
      </c>
      <c r="K4" t="s">
        <v>840</v>
      </c>
      <c r="L4">
        <v>5</v>
      </c>
      <c r="M4" t="s">
        <v>850</v>
      </c>
      <c r="N4">
        <v>6</v>
      </c>
      <c r="O4" t="s">
        <v>791</v>
      </c>
      <c r="P4">
        <v>7</v>
      </c>
      <c r="Q4" t="s">
        <v>894</v>
      </c>
      <c r="R4">
        <v>8</v>
      </c>
      <c r="S4" t="s">
        <v>896</v>
      </c>
      <c r="T4">
        <v>9</v>
      </c>
      <c r="U4" t="s">
        <v>1072</v>
      </c>
      <c r="V4">
        <v>10</v>
      </c>
      <c r="W4" t="s">
        <v>1086</v>
      </c>
      <c r="X4">
        <v>11</v>
      </c>
      <c r="Y4" t="s">
        <v>1121</v>
      </c>
      <c r="Z4">
        <v>12</v>
      </c>
      <c r="AA4" t="s">
        <v>1164</v>
      </c>
      <c r="AB4">
        <v>13</v>
      </c>
      <c r="AC4" t="s">
        <v>1244</v>
      </c>
      <c r="AD4">
        <v>14</v>
      </c>
      <c r="AE4" t="s">
        <v>1326</v>
      </c>
      <c r="AF4">
        <v>15</v>
      </c>
      <c r="AG4" t="s">
        <v>1445</v>
      </c>
      <c r="AH4">
        <v>16</v>
      </c>
      <c r="AI4" t="s">
        <v>1564</v>
      </c>
      <c r="AJ4">
        <v>17</v>
      </c>
      <c r="AK4" t="s">
        <v>1667</v>
      </c>
      <c r="AL4">
        <v>18</v>
      </c>
      <c r="AM4" t="s">
        <v>1697</v>
      </c>
      <c r="AN4">
        <v>19</v>
      </c>
      <c r="AO4" t="s">
        <v>1714</v>
      </c>
      <c r="AP4">
        <v>20</v>
      </c>
      <c r="AQ4" t="s">
        <v>1757</v>
      </c>
      <c r="AR4">
        <v>21</v>
      </c>
      <c r="AS4" t="s">
        <v>2325</v>
      </c>
      <c r="AT4">
        <v>22</v>
      </c>
      <c r="AU4" t="s">
        <v>2528</v>
      </c>
      <c r="AV4">
        <v>23</v>
      </c>
      <c r="AW4" t="s">
        <v>1073</v>
      </c>
      <c r="AX4">
        <v>24</v>
      </c>
      <c r="AY4" t="s">
        <v>2551</v>
      </c>
      <c r="AZ4">
        <v>25</v>
      </c>
      <c r="BA4" t="s">
        <v>2602</v>
      </c>
      <c r="BB4">
        <v>26</v>
      </c>
      <c r="BC4" t="s">
        <v>2619</v>
      </c>
      <c r="BD4">
        <v>27</v>
      </c>
      <c r="BE4" t="s">
        <v>2555</v>
      </c>
      <c r="BF4">
        <v>28</v>
      </c>
      <c r="BG4" t="s">
        <v>896</v>
      </c>
      <c r="BH4">
        <v>29</v>
      </c>
      <c r="BI4" t="s">
        <v>2727</v>
      </c>
      <c r="BJ4">
        <v>30</v>
      </c>
      <c r="BK4" t="s">
        <v>1243</v>
      </c>
      <c r="BL4">
        <v>31</v>
      </c>
      <c r="BM4" t="s">
        <v>2973</v>
      </c>
      <c r="BN4">
        <v>32</v>
      </c>
      <c r="BO4" t="s">
        <v>3077</v>
      </c>
    </row>
    <row r="5" spans="1:67">
      <c r="A5">
        <v>4</v>
      </c>
      <c r="B5" t="s">
        <v>789</v>
      </c>
      <c r="D5">
        <v>1</v>
      </c>
      <c r="E5" t="s">
        <v>820</v>
      </c>
      <c r="F5">
        <v>2</v>
      </c>
      <c r="G5" t="s">
        <v>831</v>
      </c>
      <c r="H5">
        <v>3</v>
      </c>
      <c r="I5" t="s">
        <v>836</v>
      </c>
      <c r="J5">
        <v>4</v>
      </c>
      <c r="K5" t="s">
        <v>789</v>
      </c>
      <c r="L5">
        <v>5</v>
      </c>
      <c r="M5" t="s">
        <v>851</v>
      </c>
      <c r="N5">
        <v>6</v>
      </c>
      <c r="O5" t="s">
        <v>885</v>
      </c>
      <c r="P5">
        <v>7</v>
      </c>
      <c r="Q5" t="s">
        <v>895</v>
      </c>
      <c r="R5">
        <v>8</v>
      </c>
      <c r="S5" t="s">
        <v>851</v>
      </c>
      <c r="T5">
        <v>9</v>
      </c>
      <c r="U5" t="s">
        <v>1073</v>
      </c>
      <c r="V5">
        <v>10</v>
      </c>
      <c r="W5" t="s">
        <v>1087</v>
      </c>
      <c r="X5">
        <v>11</v>
      </c>
      <c r="Y5" t="s">
        <v>1122</v>
      </c>
      <c r="Z5">
        <v>12</v>
      </c>
      <c r="AA5" t="s">
        <v>1165</v>
      </c>
      <c r="AB5">
        <v>13</v>
      </c>
      <c r="AC5" t="s">
        <v>1245</v>
      </c>
      <c r="AD5">
        <v>14</v>
      </c>
      <c r="AE5" t="s">
        <v>1327</v>
      </c>
      <c r="AF5">
        <v>15</v>
      </c>
      <c r="AG5" t="s">
        <v>1446</v>
      </c>
      <c r="AH5">
        <v>16</v>
      </c>
      <c r="AI5" t="s">
        <v>1071</v>
      </c>
      <c r="AJ5">
        <v>17</v>
      </c>
      <c r="AK5" t="s">
        <v>1668</v>
      </c>
      <c r="AL5">
        <v>18</v>
      </c>
      <c r="AM5" t="s">
        <v>1698</v>
      </c>
      <c r="AN5">
        <v>19</v>
      </c>
      <c r="AO5" t="s">
        <v>851</v>
      </c>
      <c r="AP5">
        <v>20</v>
      </c>
      <c r="AQ5" t="s">
        <v>1758</v>
      </c>
      <c r="AR5">
        <v>21</v>
      </c>
      <c r="AS5" t="s">
        <v>1243</v>
      </c>
      <c r="AT5">
        <v>22</v>
      </c>
      <c r="AU5" t="s">
        <v>2529</v>
      </c>
      <c r="AV5">
        <v>23</v>
      </c>
      <c r="AW5" t="s">
        <v>2543</v>
      </c>
      <c r="AX5">
        <v>24</v>
      </c>
      <c r="AY5" t="s">
        <v>2552</v>
      </c>
      <c r="AZ5">
        <v>25</v>
      </c>
      <c r="BA5" t="s">
        <v>2603</v>
      </c>
      <c r="BB5">
        <v>26</v>
      </c>
      <c r="BC5" t="s">
        <v>2620</v>
      </c>
      <c r="BD5">
        <v>27</v>
      </c>
      <c r="BE5" t="s">
        <v>2683</v>
      </c>
      <c r="BF5">
        <v>28</v>
      </c>
      <c r="BG5" t="s">
        <v>2697</v>
      </c>
      <c r="BH5">
        <v>29</v>
      </c>
      <c r="BI5" t="s">
        <v>2728</v>
      </c>
      <c r="BJ5">
        <v>30</v>
      </c>
      <c r="BK5" t="s">
        <v>2780</v>
      </c>
      <c r="BL5">
        <v>31</v>
      </c>
      <c r="BM5" t="s">
        <v>2974</v>
      </c>
      <c r="BN5">
        <v>32</v>
      </c>
      <c r="BO5" t="s">
        <v>3078</v>
      </c>
    </row>
    <row r="6" spans="1:67">
      <c r="A6">
        <v>5</v>
      </c>
      <c r="B6" t="s">
        <v>790</v>
      </c>
      <c r="D6">
        <v>1</v>
      </c>
      <c r="E6" t="s">
        <v>821</v>
      </c>
      <c r="F6">
        <v>2</v>
      </c>
      <c r="G6" t="s">
        <v>832</v>
      </c>
      <c r="H6">
        <v>3</v>
      </c>
      <c r="I6" t="s">
        <v>837</v>
      </c>
      <c r="J6">
        <v>4</v>
      </c>
      <c r="K6" t="s">
        <v>841</v>
      </c>
      <c r="L6">
        <v>5</v>
      </c>
      <c r="M6" t="s">
        <v>852</v>
      </c>
      <c r="N6">
        <v>6</v>
      </c>
      <c r="O6" t="s">
        <v>886</v>
      </c>
      <c r="P6">
        <v>7</v>
      </c>
      <c r="Q6" t="s">
        <v>896</v>
      </c>
      <c r="R6">
        <v>8</v>
      </c>
      <c r="S6" t="s">
        <v>1015</v>
      </c>
      <c r="T6">
        <v>9</v>
      </c>
      <c r="U6" t="s">
        <v>1074</v>
      </c>
      <c r="V6">
        <v>10</v>
      </c>
      <c r="W6" t="s">
        <v>1088</v>
      </c>
      <c r="X6">
        <v>11</v>
      </c>
      <c r="Y6" t="s">
        <v>1123</v>
      </c>
      <c r="Z6">
        <v>12</v>
      </c>
      <c r="AA6" t="s">
        <v>1166</v>
      </c>
      <c r="AB6">
        <v>13</v>
      </c>
      <c r="AC6" t="s">
        <v>1246</v>
      </c>
      <c r="AD6">
        <v>14</v>
      </c>
      <c r="AE6" t="s">
        <v>1328</v>
      </c>
      <c r="AF6">
        <v>15</v>
      </c>
      <c r="AG6" t="s">
        <v>1447</v>
      </c>
      <c r="AH6">
        <v>16</v>
      </c>
      <c r="AI6" t="s">
        <v>1565</v>
      </c>
      <c r="AJ6">
        <v>17</v>
      </c>
      <c r="AK6" t="s">
        <v>1669</v>
      </c>
      <c r="AL6">
        <v>18</v>
      </c>
      <c r="AM6" t="s">
        <v>1699</v>
      </c>
      <c r="AN6">
        <v>19</v>
      </c>
      <c r="AO6" t="s">
        <v>1715</v>
      </c>
      <c r="AP6">
        <v>20</v>
      </c>
      <c r="AQ6" t="s">
        <v>1759</v>
      </c>
      <c r="AR6">
        <v>21</v>
      </c>
      <c r="AS6" t="s">
        <v>2326</v>
      </c>
      <c r="AT6">
        <v>22</v>
      </c>
      <c r="AU6" t="s">
        <v>2530</v>
      </c>
      <c r="AV6">
        <v>23</v>
      </c>
      <c r="AW6" t="s">
        <v>2544</v>
      </c>
      <c r="AX6">
        <v>24</v>
      </c>
      <c r="AY6" t="s">
        <v>2553</v>
      </c>
      <c r="AZ6">
        <v>25</v>
      </c>
      <c r="BA6" t="s">
        <v>2604</v>
      </c>
      <c r="BB6">
        <v>26</v>
      </c>
      <c r="BC6" t="s">
        <v>2621</v>
      </c>
      <c r="BD6">
        <v>27</v>
      </c>
      <c r="BE6" t="s">
        <v>2684</v>
      </c>
      <c r="BF6">
        <v>28</v>
      </c>
      <c r="BG6" t="s">
        <v>2698</v>
      </c>
      <c r="BH6">
        <v>29</v>
      </c>
      <c r="BI6" t="s">
        <v>2729</v>
      </c>
      <c r="BJ6">
        <v>30</v>
      </c>
      <c r="BK6" t="s">
        <v>1245</v>
      </c>
      <c r="BL6">
        <v>31</v>
      </c>
      <c r="BM6" t="s">
        <v>2975</v>
      </c>
      <c r="BN6">
        <v>32</v>
      </c>
      <c r="BO6" t="s">
        <v>1073</v>
      </c>
    </row>
    <row r="7" spans="1:67">
      <c r="A7">
        <v>6</v>
      </c>
      <c r="B7" t="s">
        <v>791</v>
      </c>
      <c r="D7">
        <v>1</v>
      </c>
      <c r="E7" t="s">
        <v>822</v>
      </c>
      <c r="F7">
        <v>2</v>
      </c>
      <c r="G7" t="s">
        <v>833</v>
      </c>
      <c r="H7">
        <v>3</v>
      </c>
      <c r="I7" t="s">
        <v>838</v>
      </c>
      <c r="J7">
        <v>4</v>
      </c>
      <c r="K7" t="s">
        <v>842</v>
      </c>
      <c r="L7">
        <v>5</v>
      </c>
      <c r="M7" t="s">
        <v>853</v>
      </c>
      <c r="N7">
        <v>6</v>
      </c>
      <c r="O7" t="s">
        <v>887</v>
      </c>
      <c r="P7">
        <v>7</v>
      </c>
      <c r="Q7" t="s">
        <v>897</v>
      </c>
      <c r="R7">
        <v>8</v>
      </c>
      <c r="S7" t="s">
        <v>1016</v>
      </c>
      <c r="T7">
        <v>9</v>
      </c>
      <c r="U7" t="s">
        <v>1075</v>
      </c>
      <c r="V7">
        <v>10</v>
      </c>
      <c r="W7" t="s">
        <v>795</v>
      </c>
      <c r="X7">
        <v>11</v>
      </c>
      <c r="Y7" t="s">
        <v>1124</v>
      </c>
      <c r="Z7">
        <v>12</v>
      </c>
      <c r="AA7" t="s">
        <v>1167</v>
      </c>
      <c r="AB7">
        <v>13</v>
      </c>
      <c r="AC7" t="s">
        <v>1247</v>
      </c>
      <c r="AD7">
        <v>14</v>
      </c>
      <c r="AE7" t="s">
        <v>1329</v>
      </c>
      <c r="AF7">
        <v>15</v>
      </c>
      <c r="AG7" t="s">
        <v>1448</v>
      </c>
      <c r="AH7">
        <v>16</v>
      </c>
      <c r="AI7" t="s">
        <v>1566</v>
      </c>
      <c r="AJ7">
        <v>17</v>
      </c>
      <c r="AK7" t="s">
        <v>1670</v>
      </c>
      <c r="AL7">
        <v>18</v>
      </c>
      <c r="AM7" t="s">
        <v>1700</v>
      </c>
      <c r="AN7">
        <v>19</v>
      </c>
      <c r="AO7" t="s">
        <v>1716</v>
      </c>
      <c r="AP7">
        <v>20</v>
      </c>
      <c r="AQ7" t="s">
        <v>1760</v>
      </c>
      <c r="AR7">
        <v>21</v>
      </c>
      <c r="AS7" t="s">
        <v>2327</v>
      </c>
      <c r="AT7">
        <v>22</v>
      </c>
      <c r="AU7" t="s">
        <v>2531</v>
      </c>
      <c r="AV7">
        <v>23</v>
      </c>
      <c r="AW7" t="s">
        <v>2545</v>
      </c>
      <c r="AX7">
        <v>24</v>
      </c>
      <c r="AY7" t="s">
        <v>2554</v>
      </c>
      <c r="AZ7">
        <v>25</v>
      </c>
      <c r="BA7" t="s">
        <v>2605</v>
      </c>
      <c r="BB7">
        <v>26</v>
      </c>
      <c r="BC7" t="s">
        <v>2622</v>
      </c>
      <c r="BD7">
        <v>27</v>
      </c>
      <c r="BE7" t="s">
        <v>2685</v>
      </c>
      <c r="BF7">
        <v>28</v>
      </c>
      <c r="BG7" t="s">
        <v>2699</v>
      </c>
      <c r="BH7">
        <v>29</v>
      </c>
      <c r="BI7" t="s">
        <v>2730</v>
      </c>
      <c r="BJ7">
        <v>30</v>
      </c>
      <c r="BK7" t="s">
        <v>2781</v>
      </c>
      <c r="BL7">
        <v>31</v>
      </c>
      <c r="BM7" t="s">
        <v>2976</v>
      </c>
      <c r="BN7">
        <v>32</v>
      </c>
      <c r="BO7" t="s">
        <v>3079</v>
      </c>
    </row>
    <row r="8" spans="1:67">
      <c r="A8">
        <v>7</v>
      </c>
      <c r="B8" t="s">
        <v>792</v>
      </c>
      <c r="D8">
        <v>1</v>
      </c>
      <c r="E8" t="s">
        <v>823</v>
      </c>
      <c r="J8">
        <v>4</v>
      </c>
      <c r="K8" t="s">
        <v>843</v>
      </c>
      <c r="L8">
        <v>5</v>
      </c>
      <c r="M8" t="s">
        <v>854</v>
      </c>
      <c r="N8">
        <v>6</v>
      </c>
      <c r="O8" t="s">
        <v>888</v>
      </c>
      <c r="P8">
        <v>7</v>
      </c>
      <c r="Q8" t="s">
        <v>898</v>
      </c>
      <c r="R8">
        <v>8</v>
      </c>
      <c r="S8" t="s">
        <v>1017</v>
      </c>
      <c r="T8">
        <v>9</v>
      </c>
      <c r="U8" t="s">
        <v>887</v>
      </c>
      <c r="V8">
        <v>10</v>
      </c>
      <c r="W8" t="s">
        <v>1089</v>
      </c>
      <c r="X8">
        <v>11</v>
      </c>
      <c r="Y8" t="s">
        <v>1125</v>
      </c>
      <c r="Z8">
        <v>12</v>
      </c>
      <c r="AA8" t="s">
        <v>1168</v>
      </c>
      <c r="AB8">
        <v>13</v>
      </c>
      <c r="AC8" t="s">
        <v>1248</v>
      </c>
      <c r="AD8">
        <v>14</v>
      </c>
      <c r="AE8" t="s">
        <v>1330</v>
      </c>
      <c r="AF8">
        <v>15</v>
      </c>
      <c r="AG8" t="s">
        <v>1449</v>
      </c>
      <c r="AH8">
        <v>16</v>
      </c>
      <c r="AI8" t="s">
        <v>1567</v>
      </c>
      <c r="AJ8">
        <v>17</v>
      </c>
      <c r="AK8" t="s">
        <v>1351</v>
      </c>
      <c r="AL8">
        <v>18</v>
      </c>
      <c r="AM8" t="s">
        <v>1701</v>
      </c>
      <c r="AN8">
        <v>19</v>
      </c>
      <c r="AO8" t="s">
        <v>1717</v>
      </c>
      <c r="AP8">
        <v>20</v>
      </c>
      <c r="AQ8" t="s">
        <v>1761</v>
      </c>
      <c r="AR8">
        <v>21</v>
      </c>
      <c r="AS8" t="s">
        <v>1697</v>
      </c>
      <c r="AT8">
        <v>22</v>
      </c>
      <c r="AU8" t="s">
        <v>2532</v>
      </c>
      <c r="AV8">
        <v>23</v>
      </c>
      <c r="AW8" t="s">
        <v>2546</v>
      </c>
      <c r="AX8">
        <v>24</v>
      </c>
      <c r="AY8" t="s">
        <v>2555</v>
      </c>
      <c r="AZ8">
        <v>25</v>
      </c>
      <c r="BA8" t="s">
        <v>2606</v>
      </c>
      <c r="BB8">
        <v>26</v>
      </c>
      <c r="BC8" t="s">
        <v>2623</v>
      </c>
      <c r="BD8">
        <v>27</v>
      </c>
      <c r="BE8" t="s">
        <v>2686</v>
      </c>
      <c r="BF8">
        <v>28</v>
      </c>
      <c r="BG8" t="s">
        <v>1718</v>
      </c>
      <c r="BH8">
        <v>29</v>
      </c>
      <c r="BI8" t="s">
        <v>2731</v>
      </c>
      <c r="BJ8">
        <v>30</v>
      </c>
      <c r="BK8" t="s">
        <v>2782</v>
      </c>
      <c r="BL8">
        <v>31</v>
      </c>
      <c r="BM8" t="s">
        <v>2977</v>
      </c>
      <c r="BN8">
        <v>32</v>
      </c>
      <c r="BO8" t="s">
        <v>3080</v>
      </c>
    </row>
    <row r="9" spans="1:67">
      <c r="A9">
        <v>8</v>
      </c>
      <c r="B9" t="s">
        <v>793</v>
      </c>
      <c r="D9">
        <v>1</v>
      </c>
      <c r="E9" t="s">
        <v>824</v>
      </c>
      <c r="J9">
        <v>4</v>
      </c>
      <c r="K9" t="s">
        <v>844</v>
      </c>
      <c r="L9">
        <v>5</v>
      </c>
      <c r="M9" t="s">
        <v>855</v>
      </c>
      <c r="N9">
        <v>6</v>
      </c>
      <c r="O9" t="s">
        <v>889</v>
      </c>
      <c r="P9">
        <v>7</v>
      </c>
      <c r="Q9" t="s">
        <v>899</v>
      </c>
      <c r="R9">
        <v>8</v>
      </c>
      <c r="S9" t="s">
        <v>1018</v>
      </c>
      <c r="T9">
        <v>9</v>
      </c>
      <c r="U9" t="s">
        <v>1076</v>
      </c>
      <c r="V9">
        <v>10</v>
      </c>
      <c r="W9" t="s">
        <v>1090</v>
      </c>
      <c r="X9">
        <v>11</v>
      </c>
      <c r="Y9" t="s">
        <v>1126</v>
      </c>
      <c r="Z9">
        <v>12</v>
      </c>
      <c r="AA9" t="s">
        <v>1169</v>
      </c>
      <c r="AB9">
        <v>13</v>
      </c>
      <c r="AC9" t="s">
        <v>1249</v>
      </c>
      <c r="AD9">
        <v>14</v>
      </c>
      <c r="AE9" t="s">
        <v>1331</v>
      </c>
      <c r="AF9">
        <v>15</v>
      </c>
      <c r="AG9" t="s">
        <v>1450</v>
      </c>
      <c r="AH9">
        <v>16</v>
      </c>
      <c r="AI9" t="s">
        <v>1568</v>
      </c>
      <c r="AJ9">
        <v>17</v>
      </c>
      <c r="AK9" t="s">
        <v>1671</v>
      </c>
      <c r="AL9">
        <v>18</v>
      </c>
      <c r="AM9" t="s">
        <v>1702</v>
      </c>
      <c r="AN9">
        <v>19</v>
      </c>
      <c r="AO9" t="s">
        <v>1718</v>
      </c>
      <c r="AP9">
        <v>20</v>
      </c>
      <c r="AQ9" t="s">
        <v>1762</v>
      </c>
      <c r="AR9">
        <v>21</v>
      </c>
      <c r="AS9" t="s">
        <v>2328</v>
      </c>
      <c r="AT9">
        <v>22</v>
      </c>
      <c r="AU9" t="s">
        <v>2533</v>
      </c>
      <c r="AV9">
        <v>23</v>
      </c>
      <c r="AW9" t="s">
        <v>1609</v>
      </c>
      <c r="AX9">
        <v>24</v>
      </c>
      <c r="AY9" t="s">
        <v>2556</v>
      </c>
      <c r="AZ9">
        <v>25</v>
      </c>
      <c r="BA9" t="s">
        <v>2607</v>
      </c>
      <c r="BB9">
        <v>26</v>
      </c>
      <c r="BC9" t="s">
        <v>2624</v>
      </c>
      <c r="BD9">
        <v>27</v>
      </c>
      <c r="BE9" t="s">
        <v>928</v>
      </c>
      <c r="BF9">
        <v>28</v>
      </c>
      <c r="BG9" t="s">
        <v>1022</v>
      </c>
      <c r="BH9">
        <v>29</v>
      </c>
      <c r="BI9" t="s">
        <v>1073</v>
      </c>
      <c r="BJ9">
        <v>30</v>
      </c>
      <c r="BK9" t="s">
        <v>2783</v>
      </c>
      <c r="BL9">
        <v>31</v>
      </c>
      <c r="BM9" t="s">
        <v>2978</v>
      </c>
      <c r="BN9">
        <v>32</v>
      </c>
      <c r="BO9" t="s">
        <v>3081</v>
      </c>
    </row>
    <row r="10" spans="1:67">
      <c r="A10">
        <v>9</v>
      </c>
      <c r="B10" t="s">
        <v>794</v>
      </c>
      <c r="D10">
        <v>1</v>
      </c>
      <c r="E10" t="s">
        <v>825</v>
      </c>
      <c r="J10">
        <v>4</v>
      </c>
      <c r="K10" t="s">
        <v>845</v>
      </c>
      <c r="L10">
        <v>5</v>
      </c>
      <c r="M10" t="s">
        <v>856</v>
      </c>
      <c r="N10">
        <v>6</v>
      </c>
      <c r="O10" t="s">
        <v>890</v>
      </c>
      <c r="P10">
        <v>7</v>
      </c>
      <c r="Q10" t="s">
        <v>900</v>
      </c>
      <c r="R10">
        <v>8</v>
      </c>
      <c r="S10" t="s">
        <v>1019</v>
      </c>
      <c r="T10">
        <v>9</v>
      </c>
      <c r="U10" t="s">
        <v>1077</v>
      </c>
      <c r="V10">
        <v>10</v>
      </c>
      <c r="W10" t="s">
        <v>1091</v>
      </c>
      <c r="X10">
        <v>11</v>
      </c>
      <c r="Y10" t="s">
        <v>1127</v>
      </c>
      <c r="Z10">
        <v>12</v>
      </c>
      <c r="AA10" t="s">
        <v>1170</v>
      </c>
      <c r="AB10">
        <v>13</v>
      </c>
      <c r="AC10" t="s">
        <v>1250</v>
      </c>
      <c r="AD10">
        <v>14</v>
      </c>
      <c r="AE10" t="s">
        <v>1332</v>
      </c>
      <c r="AF10">
        <v>15</v>
      </c>
      <c r="AG10" t="s">
        <v>1451</v>
      </c>
      <c r="AH10">
        <v>16</v>
      </c>
      <c r="AI10" t="s">
        <v>1569</v>
      </c>
      <c r="AJ10">
        <v>17</v>
      </c>
      <c r="AK10" t="s">
        <v>928</v>
      </c>
      <c r="AL10">
        <v>18</v>
      </c>
      <c r="AM10" t="s">
        <v>1703</v>
      </c>
      <c r="AN10">
        <v>19</v>
      </c>
      <c r="AO10" t="s">
        <v>1719</v>
      </c>
      <c r="AP10">
        <v>20</v>
      </c>
      <c r="AQ10" t="s">
        <v>1763</v>
      </c>
      <c r="AR10">
        <v>21</v>
      </c>
      <c r="AS10" t="s">
        <v>2329</v>
      </c>
      <c r="AT10">
        <v>22</v>
      </c>
      <c r="AU10" t="s">
        <v>2534</v>
      </c>
      <c r="AV10">
        <v>23</v>
      </c>
      <c r="AW10" t="s">
        <v>2547</v>
      </c>
      <c r="AX10">
        <v>24</v>
      </c>
      <c r="AY10" t="s">
        <v>2557</v>
      </c>
      <c r="AZ10">
        <v>25</v>
      </c>
      <c r="BA10" t="s">
        <v>2608</v>
      </c>
      <c r="BB10">
        <v>26</v>
      </c>
      <c r="BC10" t="s">
        <v>2625</v>
      </c>
      <c r="BD10">
        <v>27</v>
      </c>
      <c r="BE10" t="s">
        <v>2687</v>
      </c>
      <c r="BF10">
        <v>28</v>
      </c>
      <c r="BG10" t="s">
        <v>2700</v>
      </c>
      <c r="BH10">
        <v>29</v>
      </c>
      <c r="BI10" t="s">
        <v>2732</v>
      </c>
      <c r="BJ10">
        <v>30</v>
      </c>
      <c r="BK10" t="s">
        <v>2784</v>
      </c>
      <c r="BL10">
        <v>31</v>
      </c>
      <c r="BM10" t="s">
        <v>2979</v>
      </c>
      <c r="BN10">
        <v>32</v>
      </c>
      <c r="BO10" t="s">
        <v>3082</v>
      </c>
    </row>
    <row r="11" spans="1:67">
      <c r="A11">
        <v>10</v>
      </c>
      <c r="B11" t="s">
        <v>795</v>
      </c>
      <c r="D11">
        <v>1</v>
      </c>
      <c r="E11" t="s">
        <v>826</v>
      </c>
      <c r="J11">
        <v>4</v>
      </c>
      <c r="K11" t="s">
        <v>846</v>
      </c>
      <c r="L11">
        <v>5</v>
      </c>
      <c r="M11" t="s">
        <v>857</v>
      </c>
      <c r="N11">
        <v>6</v>
      </c>
      <c r="O11" t="s">
        <v>891</v>
      </c>
      <c r="P11">
        <v>7</v>
      </c>
      <c r="Q11" t="s">
        <v>901</v>
      </c>
      <c r="R11">
        <v>8</v>
      </c>
      <c r="S11" t="s">
        <v>1020</v>
      </c>
      <c r="T11">
        <v>9</v>
      </c>
      <c r="U11" t="s">
        <v>1078</v>
      </c>
      <c r="V11">
        <v>10</v>
      </c>
      <c r="W11" t="s">
        <v>1092</v>
      </c>
      <c r="X11">
        <v>11</v>
      </c>
      <c r="Y11" t="s">
        <v>1128</v>
      </c>
      <c r="Z11">
        <v>12</v>
      </c>
      <c r="AA11" t="s">
        <v>1171</v>
      </c>
      <c r="AB11">
        <v>13</v>
      </c>
      <c r="AC11" t="s">
        <v>1251</v>
      </c>
      <c r="AD11">
        <v>14</v>
      </c>
      <c r="AE11" t="s">
        <v>1333</v>
      </c>
      <c r="AF11">
        <v>15</v>
      </c>
      <c r="AG11" t="s">
        <v>1452</v>
      </c>
      <c r="AH11">
        <v>16</v>
      </c>
      <c r="AI11" t="s">
        <v>1570</v>
      </c>
      <c r="AJ11">
        <v>17</v>
      </c>
      <c r="AK11" t="s">
        <v>1672</v>
      </c>
      <c r="AL11">
        <v>18</v>
      </c>
      <c r="AM11" t="s">
        <v>1704</v>
      </c>
      <c r="AN11">
        <v>19</v>
      </c>
      <c r="AO11" t="s">
        <v>842</v>
      </c>
      <c r="AP11">
        <v>20</v>
      </c>
      <c r="AQ11" t="s">
        <v>1764</v>
      </c>
      <c r="AR11">
        <v>21</v>
      </c>
      <c r="AS11" t="s">
        <v>2330</v>
      </c>
      <c r="AT11">
        <v>22</v>
      </c>
      <c r="AU11" t="s">
        <v>2535</v>
      </c>
      <c r="AV11">
        <v>23</v>
      </c>
      <c r="AW11" t="s">
        <v>2548</v>
      </c>
      <c r="AX11">
        <v>24</v>
      </c>
      <c r="AY11" t="s">
        <v>2558</v>
      </c>
      <c r="AZ11">
        <v>25</v>
      </c>
      <c r="BA11" t="s">
        <v>2609</v>
      </c>
      <c r="BB11">
        <v>26</v>
      </c>
      <c r="BC11" t="s">
        <v>2626</v>
      </c>
      <c r="BD11">
        <v>27</v>
      </c>
      <c r="BE11" t="s">
        <v>2688</v>
      </c>
      <c r="BF11">
        <v>28</v>
      </c>
      <c r="BG11" t="s">
        <v>2701</v>
      </c>
      <c r="BH11">
        <v>29</v>
      </c>
      <c r="BI11" t="s">
        <v>2733</v>
      </c>
      <c r="BJ11">
        <v>30</v>
      </c>
      <c r="BK11" t="s">
        <v>2785</v>
      </c>
      <c r="BL11">
        <v>31</v>
      </c>
      <c r="BM11" t="s">
        <v>2980</v>
      </c>
      <c r="BN11">
        <v>32</v>
      </c>
      <c r="BO11" t="s">
        <v>887</v>
      </c>
    </row>
    <row r="12" spans="1:67">
      <c r="A12">
        <v>11</v>
      </c>
      <c r="B12" t="s">
        <v>796</v>
      </c>
      <c r="D12">
        <v>1</v>
      </c>
      <c r="E12" t="s">
        <v>827</v>
      </c>
      <c r="J12">
        <v>4</v>
      </c>
      <c r="K12" t="s">
        <v>847</v>
      </c>
      <c r="L12">
        <v>5</v>
      </c>
      <c r="M12" t="s">
        <v>858</v>
      </c>
      <c r="N12">
        <v>6</v>
      </c>
      <c r="O12" t="s">
        <v>892</v>
      </c>
      <c r="P12">
        <v>7</v>
      </c>
      <c r="Q12" t="s">
        <v>902</v>
      </c>
      <c r="R12">
        <v>8</v>
      </c>
      <c r="S12" t="s">
        <v>1021</v>
      </c>
      <c r="T12">
        <v>9</v>
      </c>
      <c r="U12" t="s">
        <v>1079</v>
      </c>
      <c r="V12">
        <v>10</v>
      </c>
      <c r="W12" t="s">
        <v>1093</v>
      </c>
      <c r="X12">
        <v>11</v>
      </c>
      <c r="Y12" t="s">
        <v>1129</v>
      </c>
      <c r="Z12">
        <v>12</v>
      </c>
      <c r="AA12" t="s">
        <v>1172</v>
      </c>
      <c r="AB12">
        <v>13</v>
      </c>
      <c r="AC12" t="s">
        <v>1252</v>
      </c>
      <c r="AD12">
        <v>14</v>
      </c>
      <c r="AE12" t="s">
        <v>1334</v>
      </c>
      <c r="AF12">
        <v>15</v>
      </c>
      <c r="AG12" t="s">
        <v>1453</v>
      </c>
      <c r="AH12">
        <v>16</v>
      </c>
      <c r="AI12" t="s">
        <v>852</v>
      </c>
      <c r="AJ12">
        <v>17</v>
      </c>
      <c r="AK12" t="s">
        <v>1673</v>
      </c>
      <c r="AL12">
        <v>18</v>
      </c>
      <c r="AM12" t="s">
        <v>1705</v>
      </c>
      <c r="AN12">
        <v>19</v>
      </c>
      <c r="AO12" t="s">
        <v>1720</v>
      </c>
      <c r="AP12">
        <v>20</v>
      </c>
      <c r="AQ12" t="s">
        <v>1765</v>
      </c>
      <c r="AR12">
        <v>21</v>
      </c>
      <c r="AS12" t="s">
        <v>2331</v>
      </c>
      <c r="AT12">
        <v>22</v>
      </c>
      <c r="AU12" t="s">
        <v>2536</v>
      </c>
      <c r="AV12">
        <v>23</v>
      </c>
      <c r="AW12" t="s">
        <v>2549</v>
      </c>
      <c r="AX12">
        <v>24</v>
      </c>
      <c r="AY12" t="s">
        <v>2559</v>
      </c>
      <c r="AZ12">
        <v>25</v>
      </c>
      <c r="BA12" t="s">
        <v>2610</v>
      </c>
      <c r="BB12">
        <v>26</v>
      </c>
      <c r="BC12" t="s">
        <v>2627</v>
      </c>
      <c r="BD12">
        <v>27</v>
      </c>
      <c r="BE12" t="s">
        <v>2689</v>
      </c>
      <c r="BF12">
        <v>28</v>
      </c>
      <c r="BG12" t="s">
        <v>2702</v>
      </c>
      <c r="BH12">
        <v>29</v>
      </c>
      <c r="BI12" t="s">
        <v>2734</v>
      </c>
      <c r="BJ12">
        <v>30</v>
      </c>
      <c r="BK12" t="s">
        <v>2786</v>
      </c>
      <c r="BL12">
        <v>31</v>
      </c>
      <c r="BM12" t="s">
        <v>2981</v>
      </c>
      <c r="BN12">
        <v>32</v>
      </c>
      <c r="BO12" t="s">
        <v>3083</v>
      </c>
    </row>
    <row r="13" spans="1:67">
      <c r="A13">
        <v>12</v>
      </c>
      <c r="B13" t="s">
        <v>797</v>
      </c>
      <c r="D13">
        <v>1</v>
      </c>
      <c r="E13" t="s">
        <v>828</v>
      </c>
      <c r="J13">
        <v>4</v>
      </c>
      <c r="K13" t="s">
        <v>848</v>
      </c>
      <c r="L13">
        <v>5</v>
      </c>
      <c r="M13" t="s">
        <v>859</v>
      </c>
      <c r="P13">
        <v>7</v>
      </c>
      <c r="Q13" t="s">
        <v>903</v>
      </c>
      <c r="R13">
        <v>8</v>
      </c>
      <c r="S13" t="s">
        <v>1022</v>
      </c>
      <c r="T13">
        <v>9</v>
      </c>
      <c r="U13" t="s">
        <v>1080</v>
      </c>
      <c r="V13">
        <v>10</v>
      </c>
      <c r="W13" t="s">
        <v>798</v>
      </c>
      <c r="X13">
        <v>11</v>
      </c>
      <c r="Y13" t="s">
        <v>1130</v>
      </c>
      <c r="Z13">
        <v>12</v>
      </c>
      <c r="AA13" t="s">
        <v>1173</v>
      </c>
      <c r="AB13">
        <v>13</v>
      </c>
      <c r="AC13" t="s">
        <v>1253</v>
      </c>
      <c r="AD13">
        <v>14</v>
      </c>
      <c r="AE13" t="s">
        <v>1335</v>
      </c>
      <c r="AF13">
        <v>15</v>
      </c>
      <c r="AG13" t="s">
        <v>1454</v>
      </c>
      <c r="AH13">
        <v>16</v>
      </c>
      <c r="AI13" t="s">
        <v>1571</v>
      </c>
      <c r="AJ13">
        <v>17</v>
      </c>
      <c r="AK13" t="s">
        <v>1674</v>
      </c>
      <c r="AL13">
        <v>18</v>
      </c>
      <c r="AM13" t="s">
        <v>1706</v>
      </c>
      <c r="AN13">
        <v>19</v>
      </c>
      <c r="AO13" t="s">
        <v>1721</v>
      </c>
      <c r="AP13">
        <v>20</v>
      </c>
      <c r="AQ13" t="s">
        <v>1766</v>
      </c>
      <c r="AR13">
        <v>21</v>
      </c>
      <c r="AS13" t="s">
        <v>2332</v>
      </c>
      <c r="AT13">
        <v>22</v>
      </c>
      <c r="AU13" t="s">
        <v>2537</v>
      </c>
      <c r="AX13">
        <v>24</v>
      </c>
      <c r="AY13" t="s">
        <v>2560</v>
      </c>
      <c r="AZ13">
        <v>25</v>
      </c>
      <c r="BA13" t="s">
        <v>2611</v>
      </c>
      <c r="BB13">
        <v>26</v>
      </c>
      <c r="BC13" t="s">
        <v>2628</v>
      </c>
      <c r="BD13">
        <v>27</v>
      </c>
      <c r="BE13" t="s">
        <v>2690</v>
      </c>
      <c r="BF13">
        <v>28</v>
      </c>
      <c r="BG13" t="s">
        <v>2703</v>
      </c>
      <c r="BH13">
        <v>29</v>
      </c>
      <c r="BI13" t="s">
        <v>2735</v>
      </c>
      <c r="BJ13">
        <v>30</v>
      </c>
      <c r="BK13" t="s">
        <v>2787</v>
      </c>
      <c r="BL13">
        <v>31</v>
      </c>
      <c r="BM13" t="s">
        <v>2982</v>
      </c>
      <c r="BN13">
        <v>32</v>
      </c>
      <c r="BO13" t="s">
        <v>3084</v>
      </c>
    </row>
    <row r="14" spans="1:67">
      <c r="A14">
        <v>13</v>
      </c>
      <c r="B14" t="s">
        <v>798</v>
      </c>
      <c r="L14">
        <v>5</v>
      </c>
      <c r="M14" t="s">
        <v>797</v>
      </c>
      <c r="P14">
        <v>7</v>
      </c>
      <c r="Q14" t="s">
        <v>904</v>
      </c>
      <c r="R14">
        <v>8</v>
      </c>
      <c r="S14" t="s">
        <v>1023</v>
      </c>
      <c r="T14">
        <v>9</v>
      </c>
      <c r="U14" t="s">
        <v>1081</v>
      </c>
      <c r="V14">
        <v>10</v>
      </c>
      <c r="W14" t="s">
        <v>1094</v>
      </c>
      <c r="X14">
        <v>11</v>
      </c>
      <c r="Y14" t="s">
        <v>1131</v>
      </c>
      <c r="Z14">
        <v>12</v>
      </c>
      <c r="AA14" t="s">
        <v>1174</v>
      </c>
      <c r="AB14">
        <v>13</v>
      </c>
      <c r="AC14" t="s">
        <v>1254</v>
      </c>
      <c r="AD14">
        <v>14</v>
      </c>
      <c r="AE14" t="s">
        <v>1336</v>
      </c>
      <c r="AF14">
        <v>15</v>
      </c>
      <c r="AG14" t="s">
        <v>1455</v>
      </c>
      <c r="AH14">
        <v>16</v>
      </c>
      <c r="AI14" t="s">
        <v>1572</v>
      </c>
      <c r="AJ14">
        <v>17</v>
      </c>
      <c r="AK14" t="s">
        <v>1675</v>
      </c>
      <c r="AL14">
        <v>18</v>
      </c>
      <c r="AM14" t="s">
        <v>1707</v>
      </c>
      <c r="AN14">
        <v>19</v>
      </c>
      <c r="AO14" t="s">
        <v>1722</v>
      </c>
      <c r="AP14">
        <v>20</v>
      </c>
      <c r="AQ14" t="s">
        <v>1767</v>
      </c>
      <c r="AR14">
        <v>21</v>
      </c>
      <c r="AS14" t="s">
        <v>2333</v>
      </c>
      <c r="AT14">
        <v>22</v>
      </c>
      <c r="AU14" t="s">
        <v>2538</v>
      </c>
      <c r="AX14">
        <v>24</v>
      </c>
      <c r="AY14" t="s">
        <v>2561</v>
      </c>
      <c r="AZ14">
        <v>25</v>
      </c>
      <c r="BA14" t="s">
        <v>2612</v>
      </c>
      <c r="BB14">
        <v>26</v>
      </c>
      <c r="BC14" t="s">
        <v>2629</v>
      </c>
      <c r="BD14">
        <v>27</v>
      </c>
      <c r="BE14" t="s">
        <v>2691</v>
      </c>
      <c r="BF14">
        <v>28</v>
      </c>
      <c r="BG14" t="s">
        <v>1033</v>
      </c>
      <c r="BH14">
        <v>29</v>
      </c>
      <c r="BI14" t="s">
        <v>2736</v>
      </c>
      <c r="BJ14">
        <v>30</v>
      </c>
      <c r="BK14" t="s">
        <v>2788</v>
      </c>
      <c r="BL14">
        <v>31</v>
      </c>
      <c r="BM14" t="s">
        <v>2983</v>
      </c>
      <c r="BN14">
        <v>32</v>
      </c>
      <c r="BO14" t="s">
        <v>3085</v>
      </c>
    </row>
    <row r="15" spans="1:67">
      <c r="A15">
        <v>14</v>
      </c>
      <c r="B15" t="s">
        <v>799</v>
      </c>
      <c r="L15">
        <v>5</v>
      </c>
      <c r="M15" t="s">
        <v>798</v>
      </c>
      <c r="P15">
        <v>7</v>
      </c>
      <c r="Q15" t="s">
        <v>905</v>
      </c>
      <c r="R15">
        <v>8</v>
      </c>
      <c r="S15" t="s">
        <v>1024</v>
      </c>
      <c r="T15">
        <v>9</v>
      </c>
      <c r="U15" t="s">
        <v>1082</v>
      </c>
      <c r="V15">
        <v>10</v>
      </c>
      <c r="W15" t="s">
        <v>1095</v>
      </c>
      <c r="X15">
        <v>11</v>
      </c>
      <c r="Y15" t="s">
        <v>796</v>
      </c>
      <c r="Z15">
        <v>12</v>
      </c>
      <c r="AA15" t="s">
        <v>1175</v>
      </c>
      <c r="AB15">
        <v>13</v>
      </c>
      <c r="AC15" t="s">
        <v>1255</v>
      </c>
      <c r="AD15">
        <v>14</v>
      </c>
      <c r="AE15" t="s">
        <v>1337</v>
      </c>
      <c r="AF15">
        <v>15</v>
      </c>
      <c r="AG15" t="s">
        <v>1456</v>
      </c>
      <c r="AH15">
        <v>16</v>
      </c>
      <c r="AI15" t="s">
        <v>1573</v>
      </c>
      <c r="AJ15">
        <v>17</v>
      </c>
      <c r="AK15" t="s">
        <v>1676</v>
      </c>
      <c r="AL15">
        <v>18</v>
      </c>
      <c r="AM15" t="s">
        <v>1708</v>
      </c>
      <c r="AN15">
        <v>19</v>
      </c>
      <c r="AO15" t="s">
        <v>1723</v>
      </c>
      <c r="AP15">
        <v>20</v>
      </c>
      <c r="AQ15" t="s">
        <v>1768</v>
      </c>
      <c r="AR15">
        <v>21</v>
      </c>
      <c r="AS15" t="s">
        <v>2334</v>
      </c>
      <c r="AT15">
        <v>22</v>
      </c>
      <c r="AU15" t="s">
        <v>2539</v>
      </c>
      <c r="AX15">
        <v>24</v>
      </c>
      <c r="AY15" t="s">
        <v>2562</v>
      </c>
      <c r="AZ15">
        <v>25</v>
      </c>
      <c r="BA15" t="s">
        <v>2613</v>
      </c>
      <c r="BB15">
        <v>26</v>
      </c>
      <c r="BC15" t="s">
        <v>2630</v>
      </c>
      <c r="BD15">
        <v>27</v>
      </c>
      <c r="BE15" t="s">
        <v>2692</v>
      </c>
      <c r="BF15">
        <v>28</v>
      </c>
      <c r="BG15" t="s">
        <v>2704</v>
      </c>
      <c r="BH15">
        <v>29</v>
      </c>
      <c r="BI15" t="s">
        <v>2737</v>
      </c>
      <c r="BJ15">
        <v>30</v>
      </c>
      <c r="BK15" t="s">
        <v>2789</v>
      </c>
      <c r="BL15">
        <v>31</v>
      </c>
      <c r="BM15" t="s">
        <v>2984</v>
      </c>
      <c r="BN15">
        <v>32</v>
      </c>
      <c r="BO15" t="s">
        <v>3086</v>
      </c>
    </row>
    <row r="16" spans="1:67">
      <c r="A16">
        <v>15</v>
      </c>
      <c r="B16" t="s">
        <v>800</v>
      </c>
      <c r="L16">
        <v>5</v>
      </c>
      <c r="M16" t="s">
        <v>860</v>
      </c>
      <c r="P16">
        <v>7</v>
      </c>
      <c r="Q16" t="s">
        <v>906</v>
      </c>
      <c r="R16">
        <v>8</v>
      </c>
      <c r="S16" t="s">
        <v>793</v>
      </c>
      <c r="T16">
        <v>9</v>
      </c>
      <c r="U16" t="s">
        <v>1083</v>
      </c>
      <c r="V16">
        <v>10</v>
      </c>
      <c r="W16" t="s">
        <v>1096</v>
      </c>
      <c r="X16">
        <v>11</v>
      </c>
      <c r="Y16" t="s">
        <v>1132</v>
      </c>
      <c r="Z16">
        <v>12</v>
      </c>
      <c r="AA16" t="s">
        <v>1176</v>
      </c>
      <c r="AB16">
        <v>13</v>
      </c>
      <c r="AC16" t="s">
        <v>1256</v>
      </c>
      <c r="AD16">
        <v>14</v>
      </c>
      <c r="AE16" t="s">
        <v>1338</v>
      </c>
      <c r="AF16">
        <v>15</v>
      </c>
      <c r="AG16" t="s">
        <v>1457</v>
      </c>
      <c r="AH16">
        <v>16</v>
      </c>
      <c r="AI16" t="s">
        <v>1574</v>
      </c>
      <c r="AJ16">
        <v>17</v>
      </c>
      <c r="AK16" t="s">
        <v>1677</v>
      </c>
      <c r="AL16">
        <v>18</v>
      </c>
      <c r="AM16" t="s">
        <v>1709</v>
      </c>
      <c r="AN16">
        <v>19</v>
      </c>
      <c r="AO16" t="s">
        <v>1724</v>
      </c>
      <c r="AP16">
        <v>20</v>
      </c>
      <c r="AQ16" t="s">
        <v>1769</v>
      </c>
      <c r="AR16">
        <v>21</v>
      </c>
      <c r="AS16" t="s">
        <v>2335</v>
      </c>
      <c r="AT16">
        <v>22</v>
      </c>
      <c r="AU16" t="s">
        <v>807</v>
      </c>
      <c r="AX16">
        <v>24</v>
      </c>
      <c r="AY16" t="s">
        <v>2563</v>
      </c>
      <c r="AZ16">
        <v>25</v>
      </c>
      <c r="BA16" t="s">
        <v>2614</v>
      </c>
      <c r="BB16">
        <v>26</v>
      </c>
      <c r="BC16" t="s">
        <v>2631</v>
      </c>
      <c r="BD16">
        <v>27</v>
      </c>
      <c r="BE16" t="s">
        <v>2693</v>
      </c>
      <c r="BF16">
        <v>28</v>
      </c>
      <c r="BG16" t="s">
        <v>2705</v>
      </c>
      <c r="BH16">
        <v>29</v>
      </c>
      <c r="BI16" t="s">
        <v>928</v>
      </c>
      <c r="BJ16">
        <v>30</v>
      </c>
      <c r="BK16" t="s">
        <v>2790</v>
      </c>
      <c r="BL16">
        <v>31</v>
      </c>
      <c r="BM16" t="s">
        <v>2985</v>
      </c>
      <c r="BN16">
        <v>32</v>
      </c>
      <c r="BO16" t="s">
        <v>3087</v>
      </c>
    </row>
    <row r="17" spans="1:67">
      <c r="A17">
        <v>16</v>
      </c>
      <c r="B17" t="s">
        <v>801</v>
      </c>
      <c r="L17">
        <v>5</v>
      </c>
      <c r="M17" t="s">
        <v>861</v>
      </c>
      <c r="P17">
        <v>7</v>
      </c>
      <c r="Q17" t="s">
        <v>907</v>
      </c>
      <c r="R17">
        <v>8</v>
      </c>
      <c r="S17" t="s">
        <v>1025</v>
      </c>
      <c r="T17">
        <v>9</v>
      </c>
      <c r="U17" t="s">
        <v>1008</v>
      </c>
      <c r="V17">
        <v>10</v>
      </c>
      <c r="W17" t="s">
        <v>1097</v>
      </c>
      <c r="X17">
        <v>11</v>
      </c>
      <c r="Y17" t="s">
        <v>1133</v>
      </c>
      <c r="Z17">
        <v>12</v>
      </c>
      <c r="AA17" t="s">
        <v>1073</v>
      </c>
      <c r="AB17">
        <v>13</v>
      </c>
      <c r="AC17" t="s">
        <v>1257</v>
      </c>
      <c r="AD17">
        <v>14</v>
      </c>
      <c r="AE17" t="s">
        <v>1339</v>
      </c>
      <c r="AF17">
        <v>15</v>
      </c>
      <c r="AG17" t="s">
        <v>1458</v>
      </c>
      <c r="AH17">
        <v>16</v>
      </c>
      <c r="AI17" t="s">
        <v>1575</v>
      </c>
      <c r="AJ17">
        <v>17</v>
      </c>
      <c r="AK17" t="s">
        <v>1678</v>
      </c>
      <c r="AL17">
        <v>18</v>
      </c>
      <c r="AM17" t="s">
        <v>1402</v>
      </c>
      <c r="AN17">
        <v>19</v>
      </c>
      <c r="AO17" t="s">
        <v>1725</v>
      </c>
      <c r="AP17">
        <v>20</v>
      </c>
      <c r="AQ17" t="s">
        <v>1770</v>
      </c>
      <c r="AR17">
        <v>21</v>
      </c>
      <c r="AS17" t="s">
        <v>2336</v>
      </c>
      <c r="AT17">
        <v>22</v>
      </c>
      <c r="AU17" t="s">
        <v>2540</v>
      </c>
      <c r="AX17">
        <v>24</v>
      </c>
      <c r="AY17" t="s">
        <v>2371</v>
      </c>
      <c r="AZ17">
        <v>25</v>
      </c>
      <c r="BA17" t="s">
        <v>2615</v>
      </c>
      <c r="BB17">
        <v>26</v>
      </c>
      <c r="BC17" t="s">
        <v>2632</v>
      </c>
      <c r="BD17">
        <v>27</v>
      </c>
      <c r="BE17" t="s">
        <v>2694</v>
      </c>
      <c r="BF17">
        <v>28</v>
      </c>
      <c r="BG17" t="s">
        <v>797</v>
      </c>
      <c r="BH17">
        <v>29</v>
      </c>
      <c r="BI17" t="s">
        <v>2738</v>
      </c>
      <c r="BJ17">
        <v>30</v>
      </c>
      <c r="BK17" t="s">
        <v>2791</v>
      </c>
      <c r="BL17">
        <v>31</v>
      </c>
      <c r="BM17" t="s">
        <v>2986</v>
      </c>
      <c r="BN17">
        <v>32</v>
      </c>
      <c r="BO17" t="s">
        <v>3088</v>
      </c>
    </row>
    <row r="18" spans="1:67">
      <c r="A18">
        <v>17</v>
      </c>
      <c r="B18" t="s">
        <v>802</v>
      </c>
      <c r="L18">
        <v>5</v>
      </c>
      <c r="M18" t="s">
        <v>862</v>
      </c>
      <c r="P18">
        <v>7</v>
      </c>
      <c r="Q18" t="s">
        <v>908</v>
      </c>
      <c r="R18">
        <v>8</v>
      </c>
      <c r="S18" t="s">
        <v>1026</v>
      </c>
      <c r="T18">
        <v>9</v>
      </c>
      <c r="U18" t="s">
        <v>1084</v>
      </c>
      <c r="V18">
        <v>10</v>
      </c>
      <c r="W18" t="s">
        <v>1098</v>
      </c>
      <c r="X18">
        <v>11</v>
      </c>
      <c r="Y18" t="s">
        <v>1134</v>
      </c>
      <c r="Z18">
        <v>12</v>
      </c>
      <c r="AA18" t="s">
        <v>1177</v>
      </c>
      <c r="AB18">
        <v>13</v>
      </c>
      <c r="AC18" t="s">
        <v>1258</v>
      </c>
      <c r="AD18">
        <v>14</v>
      </c>
      <c r="AE18" t="s">
        <v>1340</v>
      </c>
      <c r="AF18">
        <v>15</v>
      </c>
      <c r="AG18" t="s">
        <v>1459</v>
      </c>
      <c r="AH18">
        <v>16</v>
      </c>
      <c r="AI18" t="s">
        <v>1576</v>
      </c>
      <c r="AJ18">
        <v>17</v>
      </c>
      <c r="AK18" t="s">
        <v>1679</v>
      </c>
      <c r="AL18">
        <v>18</v>
      </c>
      <c r="AM18" t="s">
        <v>1710</v>
      </c>
      <c r="AN18">
        <v>19</v>
      </c>
      <c r="AO18" t="s">
        <v>1032</v>
      </c>
      <c r="AP18">
        <v>20</v>
      </c>
      <c r="AQ18" t="s">
        <v>1771</v>
      </c>
      <c r="AR18">
        <v>21</v>
      </c>
      <c r="AS18" t="s">
        <v>2337</v>
      </c>
      <c r="AT18">
        <v>22</v>
      </c>
      <c r="AU18" t="s">
        <v>1110</v>
      </c>
      <c r="AX18">
        <v>24</v>
      </c>
      <c r="AY18" t="s">
        <v>2564</v>
      </c>
      <c r="AZ18">
        <v>25</v>
      </c>
      <c r="BA18" t="s">
        <v>1059</v>
      </c>
      <c r="BB18">
        <v>26</v>
      </c>
      <c r="BC18" t="s">
        <v>1073</v>
      </c>
      <c r="BD18">
        <v>27</v>
      </c>
      <c r="BE18" t="s">
        <v>2695</v>
      </c>
      <c r="BF18">
        <v>28</v>
      </c>
      <c r="BG18" t="s">
        <v>2706</v>
      </c>
      <c r="BH18">
        <v>29</v>
      </c>
      <c r="BI18" t="s">
        <v>2739</v>
      </c>
      <c r="BJ18">
        <v>30</v>
      </c>
      <c r="BK18" t="s">
        <v>2792</v>
      </c>
      <c r="BL18">
        <v>31</v>
      </c>
      <c r="BM18" t="s">
        <v>2987</v>
      </c>
      <c r="BN18">
        <v>32</v>
      </c>
      <c r="BO18" t="s">
        <v>3089</v>
      </c>
    </row>
    <row r="19" spans="1:67">
      <c r="A19">
        <v>18</v>
      </c>
      <c r="B19" t="s">
        <v>803</v>
      </c>
      <c r="L19">
        <v>5</v>
      </c>
      <c r="M19" t="s">
        <v>863</v>
      </c>
      <c r="P19">
        <v>7</v>
      </c>
      <c r="Q19" t="s">
        <v>909</v>
      </c>
      <c r="R19">
        <v>8</v>
      </c>
      <c r="S19" t="s">
        <v>1027</v>
      </c>
      <c r="V19">
        <v>10</v>
      </c>
      <c r="W19" t="s">
        <v>1099</v>
      </c>
      <c r="X19">
        <v>11</v>
      </c>
      <c r="Y19" t="s">
        <v>1135</v>
      </c>
      <c r="Z19">
        <v>12</v>
      </c>
      <c r="AA19" t="s">
        <v>1178</v>
      </c>
      <c r="AB19">
        <v>13</v>
      </c>
      <c r="AC19" t="s">
        <v>1259</v>
      </c>
      <c r="AD19">
        <v>14</v>
      </c>
      <c r="AE19" t="s">
        <v>1341</v>
      </c>
      <c r="AF19">
        <v>15</v>
      </c>
      <c r="AG19" t="s">
        <v>1460</v>
      </c>
      <c r="AH19">
        <v>16</v>
      </c>
      <c r="AI19" t="s">
        <v>1577</v>
      </c>
      <c r="AJ19">
        <v>17</v>
      </c>
      <c r="AK19" t="s">
        <v>1680</v>
      </c>
      <c r="AL19">
        <v>18</v>
      </c>
      <c r="AM19" t="s">
        <v>1711</v>
      </c>
      <c r="AN19">
        <v>19</v>
      </c>
      <c r="AO19" t="s">
        <v>1726</v>
      </c>
      <c r="AP19">
        <v>20</v>
      </c>
      <c r="AQ19" t="s">
        <v>1772</v>
      </c>
      <c r="AR19">
        <v>21</v>
      </c>
      <c r="AS19" t="s">
        <v>2338</v>
      </c>
      <c r="AT19">
        <v>22</v>
      </c>
      <c r="AU19" t="s">
        <v>2541</v>
      </c>
      <c r="AX19">
        <v>24</v>
      </c>
      <c r="AY19" t="s">
        <v>2565</v>
      </c>
      <c r="AZ19">
        <v>25</v>
      </c>
      <c r="BA19" t="s">
        <v>2616</v>
      </c>
      <c r="BB19">
        <v>26</v>
      </c>
      <c r="BC19" t="s">
        <v>2633</v>
      </c>
      <c r="BD19">
        <v>27</v>
      </c>
      <c r="BE19" t="s">
        <v>2696</v>
      </c>
      <c r="BF19">
        <v>28</v>
      </c>
      <c r="BG19" t="s">
        <v>798</v>
      </c>
      <c r="BH19">
        <v>29</v>
      </c>
      <c r="BI19" t="s">
        <v>2740</v>
      </c>
      <c r="BJ19">
        <v>30</v>
      </c>
      <c r="BK19" t="s">
        <v>1569</v>
      </c>
      <c r="BL19">
        <v>31</v>
      </c>
      <c r="BM19" t="s">
        <v>2988</v>
      </c>
      <c r="BN19">
        <v>32</v>
      </c>
      <c r="BO19" t="s">
        <v>1036</v>
      </c>
    </row>
    <row r="20" spans="1:67">
      <c r="A20">
        <v>19</v>
      </c>
      <c r="B20" t="s">
        <v>804</v>
      </c>
      <c r="L20">
        <v>5</v>
      </c>
      <c r="M20" t="s">
        <v>864</v>
      </c>
      <c r="P20">
        <v>7</v>
      </c>
      <c r="Q20" t="s">
        <v>910</v>
      </c>
      <c r="R20">
        <v>8</v>
      </c>
      <c r="S20" t="s">
        <v>887</v>
      </c>
      <c r="V20">
        <v>10</v>
      </c>
      <c r="W20" t="s">
        <v>1100</v>
      </c>
      <c r="X20">
        <v>11</v>
      </c>
      <c r="Y20" t="s">
        <v>1136</v>
      </c>
      <c r="Z20">
        <v>12</v>
      </c>
      <c r="AA20" t="s">
        <v>1179</v>
      </c>
      <c r="AB20">
        <v>13</v>
      </c>
      <c r="AC20" t="s">
        <v>1260</v>
      </c>
      <c r="AD20">
        <v>14</v>
      </c>
      <c r="AE20" t="s">
        <v>1342</v>
      </c>
      <c r="AF20">
        <v>15</v>
      </c>
      <c r="AG20" t="s">
        <v>1461</v>
      </c>
      <c r="AH20">
        <v>16</v>
      </c>
      <c r="AI20" t="s">
        <v>1578</v>
      </c>
      <c r="AJ20">
        <v>17</v>
      </c>
      <c r="AK20" t="s">
        <v>1681</v>
      </c>
      <c r="AL20">
        <v>18</v>
      </c>
      <c r="AM20" t="s">
        <v>1712</v>
      </c>
      <c r="AN20">
        <v>19</v>
      </c>
      <c r="AO20" t="s">
        <v>1727</v>
      </c>
      <c r="AP20">
        <v>20</v>
      </c>
      <c r="AQ20" t="s">
        <v>1773</v>
      </c>
      <c r="AR20">
        <v>21</v>
      </c>
      <c r="AS20" t="s">
        <v>2339</v>
      </c>
      <c r="AT20">
        <v>22</v>
      </c>
      <c r="AU20" t="s">
        <v>1419</v>
      </c>
      <c r="AX20">
        <v>24</v>
      </c>
      <c r="AY20" t="s">
        <v>2566</v>
      </c>
      <c r="AZ20">
        <v>25</v>
      </c>
      <c r="BA20" t="s">
        <v>2617</v>
      </c>
      <c r="BB20">
        <v>26</v>
      </c>
      <c r="BC20" t="s">
        <v>2634</v>
      </c>
      <c r="BF20">
        <v>28</v>
      </c>
      <c r="BG20" t="s">
        <v>2707</v>
      </c>
      <c r="BH20">
        <v>29</v>
      </c>
      <c r="BI20" t="s">
        <v>2741</v>
      </c>
      <c r="BJ20">
        <v>30</v>
      </c>
      <c r="BK20" t="s">
        <v>2793</v>
      </c>
      <c r="BL20">
        <v>31</v>
      </c>
      <c r="BM20" t="s">
        <v>2989</v>
      </c>
      <c r="BN20">
        <v>32</v>
      </c>
      <c r="BO20" t="s">
        <v>3090</v>
      </c>
    </row>
    <row r="21" spans="1:67">
      <c r="A21">
        <v>20</v>
      </c>
      <c r="B21" t="s">
        <v>805</v>
      </c>
      <c r="L21">
        <v>5</v>
      </c>
      <c r="M21" t="s">
        <v>802</v>
      </c>
      <c r="P21">
        <v>7</v>
      </c>
      <c r="Q21" t="s">
        <v>911</v>
      </c>
      <c r="R21">
        <v>8</v>
      </c>
      <c r="S21" t="s">
        <v>1028</v>
      </c>
      <c r="V21">
        <v>10</v>
      </c>
      <c r="W21" t="s">
        <v>868</v>
      </c>
      <c r="X21">
        <v>11</v>
      </c>
      <c r="Y21" t="s">
        <v>1137</v>
      </c>
      <c r="Z21">
        <v>12</v>
      </c>
      <c r="AA21" t="s">
        <v>1180</v>
      </c>
      <c r="AB21">
        <v>13</v>
      </c>
      <c r="AC21" t="s">
        <v>1261</v>
      </c>
      <c r="AD21">
        <v>14</v>
      </c>
      <c r="AE21" t="s">
        <v>1343</v>
      </c>
      <c r="AF21">
        <v>15</v>
      </c>
      <c r="AG21" t="s">
        <v>1462</v>
      </c>
      <c r="AH21">
        <v>16</v>
      </c>
      <c r="AI21" t="s">
        <v>1579</v>
      </c>
      <c r="AJ21">
        <v>17</v>
      </c>
      <c r="AK21" t="s">
        <v>1682</v>
      </c>
      <c r="AL21">
        <v>18</v>
      </c>
      <c r="AM21" t="s">
        <v>1427</v>
      </c>
      <c r="AN21">
        <v>19</v>
      </c>
      <c r="AO21" t="s">
        <v>1728</v>
      </c>
      <c r="AP21">
        <v>20</v>
      </c>
      <c r="AQ21" t="s">
        <v>1774</v>
      </c>
      <c r="AR21">
        <v>21</v>
      </c>
      <c r="AS21" t="s">
        <v>2340</v>
      </c>
      <c r="AX21">
        <v>24</v>
      </c>
      <c r="AY21" t="s">
        <v>2567</v>
      </c>
      <c r="AZ21">
        <v>25</v>
      </c>
      <c r="BA21" t="s">
        <v>810</v>
      </c>
      <c r="BB21">
        <v>26</v>
      </c>
      <c r="BC21" t="s">
        <v>2635</v>
      </c>
      <c r="BF21">
        <v>28</v>
      </c>
      <c r="BG21" t="s">
        <v>860</v>
      </c>
      <c r="BH21">
        <v>29</v>
      </c>
      <c r="BI21" t="s">
        <v>2742</v>
      </c>
      <c r="BJ21">
        <v>30</v>
      </c>
      <c r="BK21" t="s">
        <v>2794</v>
      </c>
      <c r="BL21">
        <v>31</v>
      </c>
      <c r="BM21" t="s">
        <v>2990</v>
      </c>
      <c r="BN21">
        <v>32</v>
      </c>
      <c r="BO21" t="s">
        <v>3091</v>
      </c>
    </row>
    <row r="22" spans="1:67">
      <c r="A22">
        <v>21</v>
      </c>
      <c r="B22" t="s">
        <v>806</v>
      </c>
      <c r="L22">
        <v>5</v>
      </c>
      <c r="M22" t="s">
        <v>865</v>
      </c>
      <c r="P22">
        <v>7</v>
      </c>
      <c r="Q22" t="s">
        <v>912</v>
      </c>
      <c r="R22">
        <v>8</v>
      </c>
      <c r="S22" t="s">
        <v>1029</v>
      </c>
      <c r="V22">
        <v>10</v>
      </c>
      <c r="W22" t="s">
        <v>1101</v>
      </c>
      <c r="X22">
        <v>11</v>
      </c>
      <c r="Y22" t="s">
        <v>1138</v>
      </c>
      <c r="Z22">
        <v>12</v>
      </c>
      <c r="AA22" t="s">
        <v>1181</v>
      </c>
      <c r="AB22">
        <v>13</v>
      </c>
      <c r="AC22" t="s">
        <v>1262</v>
      </c>
      <c r="AD22">
        <v>14</v>
      </c>
      <c r="AE22" t="s">
        <v>1344</v>
      </c>
      <c r="AF22">
        <v>15</v>
      </c>
      <c r="AG22" t="s">
        <v>1463</v>
      </c>
      <c r="AH22">
        <v>16</v>
      </c>
      <c r="AI22" t="s">
        <v>1580</v>
      </c>
      <c r="AJ22">
        <v>17</v>
      </c>
      <c r="AK22" t="s">
        <v>1683</v>
      </c>
      <c r="AL22">
        <v>18</v>
      </c>
      <c r="AM22" t="s">
        <v>1713</v>
      </c>
      <c r="AN22">
        <v>19</v>
      </c>
      <c r="AO22" t="s">
        <v>1729</v>
      </c>
      <c r="AP22">
        <v>20</v>
      </c>
      <c r="AQ22" t="s">
        <v>1775</v>
      </c>
      <c r="AR22">
        <v>21</v>
      </c>
      <c r="AS22" t="s">
        <v>2341</v>
      </c>
      <c r="AX22">
        <v>24</v>
      </c>
      <c r="AY22" t="s">
        <v>1608</v>
      </c>
      <c r="BB22">
        <v>26</v>
      </c>
      <c r="BC22" t="s">
        <v>2636</v>
      </c>
      <c r="BF22">
        <v>28</v>
      </c>
      <c r="BG22" t="s">
        <v>2708</v>
      </c>
      <c r="BH22">
        <v>29</v>
      </c>
      <c r="BI22" t="s">
        <v>2743</v>
      </c>
      <c r="BJ22">
        <v>30</v>
      </c>
      <c r="BK22" t="s">
        <v>1336</v>
      </c>
      <c r="BL22">
        <v>31</v>
      </c>
      <c r="BM22" t="s">
        <v>2991</v>
      </c>
      <c r="BN22">
        <v>32</v>
      </c>
      <c r="BO22" t="s">
        <v>3092</v>
      </c>
    </row>
    <row r="23" spans="1:67">
      <c r="A23">
        <v>22</v>
      </c>
      <c r="B23" t="s">
        <v>807</v>
      </c>
      <c r="L23">
        <v>5</v>
      </c>
      <c r="M23" t="s">
        <v>866</v>
      </c>
      <c r="P23">
        <v>7</v>
      </c>
      <c r="Q23" t="s">
        <v>913</v>
      </c>
      <c r="R23">
        <v>8</v>
      </c>
      <c r="S23" t="s">
        <v>1030</v>
      </c>
      <c r="V23">
        <v>10</v>
      </c>
      <c r="W23" t="s">
        <v>1102</v>
      </c>
      <c r="X23">
        <v>11</v>
      </c>
      <c r="Y23" t="s">
        <v>868</v>
      </c>
      <c r="Z23">
        <v>12</v>
      </c>
      <c r="AA23" t="s">
        <v>1182</v>
      </c>
      <c r="AB23">
        <v>13</v>
      </c>
      <c r="AC23" t="s">
        <v>928</v>
      </c>
      <c r="AD23">
        <v>14</v>
      </c>
      <c r="AE23" t="s">
        <v>1345</v>
      </c>
      <c r="AF23">
        <v>15</v>
      </c>
      <c r="AG23" t="s">
        <v>1464</v>
      </c>
      <c r="AH23">
        <v>16</v>
      </c>
      <c r="AI23" t="s">
        <v>1581</v>
      </c>
      <c r="AJ23">
        <v>17</v>
      </c>
      <c r="AK23" t="s">
        <v>1684</v>
      </c>
      <c r="AN23">
        <v>19</v>
      </c>
      <c r="AO23" t="s">
        <v>1730</v>
      </c>
      <c r="AP23">
        <v>20</v>
      </c>
      <c r="AQ23" t="s">
        <v>1776</v>
      </c>
      <c r="AR23">
        <v>21</v>
      </c>
      <c r="AS23" t="s">
        <v>2342</v>
      </c>
      <c r="AX23">
        <v>24</v>
      </c>
      <c r="AY23" t="s">
        <v>2568</v>
      </c>
      <c r="BB23">
        <v>26</v>
      </c>
      <c r="BC23" t="s">
        <v>2637</v>
      </c>
      <c r="BF23">
        <v>28</v>
      </c>
      <c r="BG23" t="s">
        <v>2709</v>
      </c>
      <c r="BH23">
        <v>29</v>
      </c>
      <c r="BI23" t="s">
        <v>1609</v>
      </c>
      <c r="BJ23">
        <v>30</v>
      </c>
      <c r="BK23" t="s">
        <v>2795</v>
      </c>
      <c r="BL23">
        <v>31</v>
      </c>
      <c r="BM23" t="s">
        <v>2992</v>
      </c>
      <c r="BN23">
        <v>32</v>
      </c>
      <c r="BO23" t="s">
        <v>3093</v>
      </c>
    </row>
    <row r="24" spans="1:67">
      <c r="A24">
        <v>23</v>
      </c>
      <c r="B24" t="s">
        <v>808</v>
      </c>
      <c r="L24">
        <v>5</v>
      </c>
      <c r="M24" t="s">
        <v>867</v>
      </c>
      <c r="P24">
        <v>7</v>
      </c>
      <c r="Q24" t="s">
        <v>914</v>
      </c>
      <c r="R24">
        <v>8</v>
      </c>
      <c r="S24" t="s">
        <v>1031</v>
      </c>
      <c r="V24">
        <v>10</v>
      </c>
      <c r="W24" t="s">
        <v>1103</v>
      </c>
      <c r="X24">
        <v>11</v>
      </c>
      <c r="Y24" t="s">
        <v>1139</v>
      </c>
      <c r="Z24">
        <v>12</v>
      </c>
      <c r="AA24" t="s">
        <v>1183</v>
      </c>
      <c r="AB24">
        <v>13</v>
      </c>
      <c r="AC24" t="s">
        <v>1263</v>
      </c>
      <c r="AD24">
        <v>14</v>
      </c>
      <c r="AE24" t="s">
        <v>1346</v>
      </c>
      <c r="AF24">
        <v>15</v>
      </c>
      <c r="AG24" t="s">
        <v>1465</v>
      </c>
      <c r="AH24">
        <v>16</v>
      </c>
      <c r="AI24" t="s">
        <v>1582</v>
      </c>
      <c r="AJ24">
        <v>17</v>
      </c>
      <c r="AK24" t="s">
        <v>1685</v>
      </c>
      <c r="AN24">
        <v>19</v>
      </c>
      <c r="AO24" t="s">
        <v>1731</v>
      </c>
      <c r="AP24">
        <v>20</v>
      </c>
      <c r="AQ24" t="s">
        <v>1777</v>
      </c>
      <c r="AR24">
        <v>21</v>
      </c>
      <c r="AS24" t="s">
        <v>2343</v>
      </c>
      <c r="AX24">
        <v>24</v>
      </c>
      <c r="AY24" t="s">
        <v>2569</v>
      </c>
      <c r="BB24">
        <v>26</v>
      </c>
      <c r="BC24" t="s">
        <v>2638</v>
      </c>
      <c r="BF24">
        <v>28</v>
      </c>
      <c r="BG24" t="s">
        <v>863</v>
      </c>
      <c r="BH24">
        <v>29</v>
      </c>
      <c r="BI24" t="s">
        <v>2744</v>
      </c>
      <c r="BJ24">
        <v>30</v>
      </c>
      <c r="BK24" t="s">
        <v>2796</v>
      </c>
      <c r="BL24">
        <v>31</v>
      </c>
      <c r="BM24" t="s">
        <v>2993</v>
      </c>
      <c r="BN24">
        <v>32</v>
      </c>
      <c r="BO24" t="s">
        <v>3094</v>
      </c>
    </row>
    <row r="25" spans="1:67">
      <c r="A25">
        <v>24</v>
      </c>
      <c r="B25" t="s">
        <v>809</v>
      </c>
      <c r="L25">
        <v>5</v>
      </c>
      <c r="M25" t="s">
        <v>868</v>
      </c>
      <c r="P25">
        <v>7</v>
      </c>
      <c r="Q25" t="s">
        <v>915</v>
      </c>
      <c r="R25">
        <v>8</v>
      </c>
      <c r="S25" t="s">
        <v>1032</v>
      </c>
      <c r="V25">
        <v>10</v>
      </c>
      <c r="W25" t="s">
        <v>1104</v>
      </c>
      <c r="X25">
        <v>11</v>
      </c>
      <c r="Y25" t="s">
        <v>1105</v>
      </c>
      <c r="Z25">
        <v>12</v>
      </c>
      <c r="AA25" t="s">
        <v>1184</v>
      </c>
      <c r="AB25">
        <v>13</v>
      </c>
      <c r="AC25" t="s">
        <v>857</v>
      </c>
      <c r="AD25">
        <v>14</v>
      </c>
      <c r="AE25" t="s">
        <v>1347</v>
      </c>
      <c r="AF25">
        <v>15</v>
      </c>
      <c r="AG25" t="s">
        <v>1466</v>
      </c>
      <c r="AH25">
        <v>16</v>
      </c>
      <c r="AI25" t="s">
        <v>1583</v>
      </c>
      <c r="AJ25">
        <v>17</v>
      </c>
      <c r="AK25" t="s">
        <v>1686</v>
      </c>
      <c r="AN25">
        <v>19</v>
      </c>
      <c r="AO25" t="s">
        <v>1732</v>
      </c>
      <c r="AP25">
        <v>20</v>
      </c>
      <c r="AQ25" t="s">
        <v>1778</v>
      </c>
      <c r="AR25">
        <v>21</v>
      </c>
      <c r="AS25" t="s">
        <v>2344</v>
      </c>
      <c r="AX25">
        <v>24</v>
      </c>
      <c r="AY25" t="s">
        <v>2570</v>
      </c>
      <c r="BB25">
        <v>26</v>
      </c>
      <c r="BC25" t="s">
        <v>2639</v>
      </c>
      <c r="BF25">
        <v>28</v>
      </c>
      <c r="BG25" t="s">
        <v>2710</v>
      </c>
      <c r="BH25">
        <v>29</v>
      </c>
      <c r="BI25" t="s">
        <v>2745</v>
      </c>
      <c r="BJ25">
        <v>30</v>
      </c>
      <c r="BK25" t="s">
        <v>2797</v>
      </c>
      <c r="BL25">
        <v>31</v>
      </c>
      <c r="BM25" t="s">
        <v>2994</v>
      </c>
      <c r="BN25">
        <v>32</v>
      </c>
      <c r="BO25" t="s">
        <v>3095</v>
      </c>
    </row>
    <row r="26" spans="1:67">
      <c r="A26">
        <v>25</v>
      </c>
      <c r="B26" t="s">
        <v>810</v>
      </c>
      <c r="L26">
        <v>5</v>
      </c>
      <c r="M26" t="s">
        <v>869</v>
      </c>
      <c r="P26">
        <v>7</v>
      </c>
      <c r="Q26" t="s">
        <v>916</v>
      </c>
      <c r="R26">
        <v>8</v>
      </c>
      <c r="S26" t="s">
        <v>1033</v>
      </c>
      <c r="V26">
        <v>10</v>
      </c>
      <c r="W26" t="s">
        <v>1105</v>
      </c>
      <c r="X26">
        <v>11</v>
      </c>
      <c r="Y26" t="s">
        <v>1140</v>
      </c>
      <c r="Z26">
        <v>12</v>
      </c>
      <c r="AA26" t="s">
        <v>1185</v>
      </c>
      <c r="AB26">
        <v>13</v>
      </c>
      <c r="AC26" t="s">
        <v>1264</v>
      </c>
      <c r="AD26">
        <v>14</v>
      </c>
      <c r="AE26" t="s">
        <v>1182</v>
      </c>
      <c r="AF26">
        <v>15</v>
      </c>
      <c r="AG26" t="s">
        <v>1467</v>
      </c>
      <c r="AH26">
        <v>16</v>
      </c>
      <c r="AI26" t="s">
        <v>1584</v>
      </c>
      <c r="AJ26">
        <v>17</v>
      </c>
      <c r="AK26" t="s">
        <v>1687</v>
      </c>
      <c r="AN26">
        <v>19</v>
      </c>
      <c r="AO26" t="s">
        <v>1036</v>
      </c>
      <c r="AP26">
        <v>20</v>
      </c>
      <c r="AQ26" t="s">
        <v>1779</v>
      </c>
      <c r="AR26">
        <v>21</v>
      </c>
      <c r="AS26" t="s">
        <v>2345</v>
      </c>
      <c r="AX26">
        <v>24</v>
      </c>
      <c r="AY26" t="s">
        <v>2571</v>
      </c>
      <c r="BB26">
        <v>26</v>
      </c>
      <c r="BC26" t="s">
        <v>2640</v>
      </c>
      <c r="BF26">
        <v>28</v>
      </c>
      <c r="BG26" t="s">
        <v>2711</v>
      </c>
      <c r="BH26">
        <v>29</v>
      </c>
      <c r="BI26" t="s">
        <v>2746</v>
      </c>
      <c r="BJ26">
        <v>30</v>
      </c>
      <c r="BK26" t="s">
        <v>2798</v>
      </c>
      <c r="BL26">
        <v>31</v>
      </c>
      <c r="BM26" t="s">
        <v>2995</v>
      </c>
      <c r="BN26">
        <v>32</v>
      </c>
      <c r="BO26" t="s">
        <v>836</v>
      </c>
    </row>
    <row r="27" spans="1:67">
      <c r="A27">
        <v>26</v>
      </c>
      <c r="B27" t="s">
        <v>811</v>
      </c>
      <c r="L27">
        <v>5</v>
      </c>
      <c r="M27" t="s">
        <v>870</v>
      </c>
      <c r="P27">
        <v>7</v>
      </c>
      <c r="Q27" t="s">
        <v>917</v>
      </c>
      <c r="R27">
        <v>8</v>
      </c>
      <c r="S27" t="s">
        <v>1034</v>
      </c>
      <c r="V27">
        <v>10</v>
      </c>
      <c r="W27" t="s">
        <v>1106</v>
      </c>
      <c r="X27">
        <v>11</v>
      </c>
      <c r="Y27" t="s">
        <v>1141</v>
      </c>
      <c r="Z27">
        <v>12</v>
      </c>
      <c r="AA27" t="s">
        <v>1186</v>
      </c>
      <c r="AB27">
        <v>13</v>
      </c>
      <c r="AC27" t="s">
        <v>1265</v>
      </c>
      <c r="AD27">
        <v>14</v>
      </c>
      <c r="AE27" t="s">
        <v>1348</v>
      </c>
      <c r="AF27">
        <v>15</v>
      </c>
      <c r="AG27" t="s">
        <v>1468</v>
      </c>
      <c r="AH27">
        <v>16</v>
      </c>
      <c r="AI27" t="s">
        <v>1585</v>
      </c>
      <c r="AJ27">
        <v>17</v>
      </c>
      <c r="AK27" t="s">
        <v>1688</v>
      </c>
      <c r="AN27">
        <v>19</v>
      </c>
      <c r="AO27" t="s">
        <v>798</v>
      </c>
      <c r="AP27">
        <v>20</v>
      </c>
      <c r="AQ27" t="s">
        <v>1780</v>
      </c>
      <c r="AR27">
        <v>21</v>
      </c>
      <c r="AS27" t="s">
        <v>2346</v>
      </c>
      <c r="AX27">
        <v>24</v>
      </c>
      <c r="AY27" t="s">
        <v>974</v>
      </c>
      <c r="BB27">
        <v>26</v>
      </c>
      <c r="BC27" t="s">
        <v>2641</v>
      </c>
      <c r="BF27">
        <v>28</v>
      </c>
      <c r="BG27" t="s">
        <v>2712</v>
      </c>
      <c r="BH27">
        <v>29</v>
      </c>
      <c r="BI27" t="s">
        <v>2747</v>
      </c>
      <c r="BJ27">
        <v>30</v>
      </c>
      <c r="BK27" t="s">
        <v>1073</v>
      </c>
      <c r="BL27">
        <v>31</v>
      </c>
      <c r="BM27" t="s">
        <v>2996</v>
      </c>
      <c r="BN27">
        <v>32</v>
      </c>
      <c r="BO27" t="s">
        <v>3096</v>
      </c>
    </row>
    <row r="28" spans="1:67">
      <c r="A28">
        <v>27</v>
      </c>
      <c r="B28" t="s">
        <v>812</v>
      </c>
      <c r="L28">
        <v>5</v>
      </c>
      <c r="M28" t="s">
        <v>871</v>
      </c>
      <c r="P28">
        <v>7</v>
      </c>
      <c r="Q28" t="s">
        <v>918</v>
      </c>
      <c r="R28">
        <v>8</v>
      </c>
      <c r="S28" t="s">
        <v>1035</v>
      </c>
      <c r="V28">
        <v>10</v>
      </c>
      <c r="W28" t="s">
        <v>1107</v>
      </c>
      <c r="X28">
        <v>11</v>
      </c>
      <c r="Y28" t="s">
        <v>1142</v>
      </c>
      <c r="Z28">
        <v>12</v>
      </c>
      <c r="AA28" t="s">
        <v>1187</v>
      </c>
      <c r="AB28">
        <v>13</v>
      </c>
      <c r="AC28" t="s">
        <v>1266</v>
      </c>
      <c r="AD28">
        <v>14</v>
      </c>
      <c r="AE28" t="s">
        <v>1349</v>
      </c>
      <c r="AF28">
        <v>15</v>
      </c>
      <c r="AG28" t="s">
        <v>1469</v>
      </c>
      <c r="AH28">
        <v>16</v>
      </c>
      <c r="AI28" t="s">
        <v>1586</v>
      </c>
      <c r="AJ28">
        <v>17</v>
      </c>
      <c r="AK28" t="s">
        <v>1689</v>
      </c>
      <c r="AN28">
        <v>19</v>
      </c>
      <c r="AO28" t="s">
        <v>1733</v>
      </c>
      <c r="AP28">
        <v>20</v>
      </c>
      <c r="AQ28" t="s">
        <v>1781</v>
      </c>
      <c r="AR28">
        <v>21</v>
      </c>
      <c r="AS28" t="s">
        <v>2347</v>
      </c>
      <c r="AX28">
        <v>24</v>
      </c>
      <c r="AY28" t="s">
        <v>2572</v>
      </c>
      <c r="BB28">
        <v>26</v>
      </c>
      <c r="BC28" t="s">
        <v>2642</v>
      </c>
      <c r="BF28">
        <v>28</v>
      </c>
      <c r="BG28" t="s">
        <v>2713</v>
      </c>
      <c r="BH28">
        <v>29</v>
      </c>
      <c r="BI28" t="s">
        <v>2748</v>
      </c>
      <c r="BJ28">
        <v>30</v>
      </c>
      <c r="BK28" t="s">
        <v>2799</v>
      </c>
      <c r="BL28">
        <v>31</v>
      </c>
      <c r="BM28" t="s">
        <v>2997</v>
      </c>
      <c r="BN28">
        <v>32</v>
      </c>
      <c r="BO28" t="s">
        <v>3097</v>
      </c>
    </row>
    <row r="29" spans="1:67">
      <c r="A29">
        <v>28</v>
      </c>
      <c r="B29" t="s">
        <v>813</v>
      </c>
      <c r="L29">
        <v>5</v>
      </c>
      <c r="M29" t="s">
        <v>872</v>
      </c>
      <c r="P29">
        <v>7</v>
      </c>
      <c r="Q29" t="s">
        <v>919</v>
      </c>
      <c r="R29">
        <v>8</v>
      </c>
      <c r="S29" t="s">
        <v>1036</v>
      </c>
      <c r="V29">
        <v>10</v>
      </c>
      <c r="W29" t="s">
        <v>1108</v>
      </c>
      <c r="X29">
        <v>11</v>
      </c>
      <c r="Y29" t="s">
        <v>1143</v>
      </c>
      <c r="Z29">
        <v>12</v>
      </c>
      <c r="AA29" t="s">
        <v>1188</v>
      </c>
      <c r="AB29">
        <v>13</v>
      </c>
      <c r="AC29" t="s">
        <v>1267</v>
      </c>
      <c r="AD29">
        <v>14</v>
      </c>
      <c r="AE29" t="s">
        <v>1350</v>
      </c>
      <c r="AF29">
        <v>15</v>
      </c>
      <c r="AG29" t="s">
        <v>1470</v>
      </c>
      <c r="AH29">
        <v>16</v>
      </c>
      <c r="AI29" t="s">
        <v>1587</v>
      </c>
      <c r="AJ29">
        <v>17</v>
      </c>
      <c r="AK29" t="s">
        <v>1690</v>
      </c>
      <c r="AN29">
        <v>19</v>
      </c>
      <c r="AO29" t="s">
        <v>1734</v>
      </c>
      <c r="AP29">
        <v>20</v>
      </c>
      <c r="AQ29" t="s">
        <v>1782</v>
      </c>
      <c r="AR29">
        <v>21</v>
      </c>
      <c r="AS29" t="s">
        <v>2348</v>
      </c>
      <c r="AX29">
        <v>24</v>
      </c>
      <c r="AY29" t="s">
        <v>2573</v>
      </c>
      <c r="BB29">
        <v>26</v>
      </c>
      <c r="BC29" t="s">
        <v>2643</v>
      </c>
      <c r="BF29">
        <v>28</v>
      </c>
      <c r="BG29" t="s">
        <v>2714</v>
      </c>
      <c r="BH29">
        <v>29</v>
      </c>
      <c r="BI29" t="s">
        <v>2749</v>
      </c>
      <c r="BJ29">
        <v>30</v>
      </c>
      <c r="BK29" t="s">
        <v>2800</v>
      </c>
      <c r="BL29">
        <v>31</v>
      </c>
      <c r="BM29" t="s">
        <v>2998</v>
      </c>
      <c r="BN29">
        <v>32</v>
      </c>
      <c r="BO29" t="s">
        <v>1497</v>
      </c>
    </row>
    <row r="30" spans="1:67">
      <c r="A30">
        <v>29</v>
      </c>
      <c r="B30" t="s">
        <v>814</v>
      </c>
      <c r="L30">
        <v>5</v>
      </c>
      <c r="M30" t="s">
        <v>873</v>
      </c>
      <c r="P30">
        <v>7</v>
      </c>
      <c r="Q30" t="s">
        <v>920</v>
      </c>
      <c r="R30">
        <v>8</v>
      </c>
      <c r="S30" t="s">
        <v>1037</v>
      </c>
      <c r="V30">
        <v>10</v>
      </c>
      <c r="W30" t="s">
        <v>1109</v>
      </c>
      <c r="X30">
        <v>11</v>
      </c>
      <c r="Y30" t="s">
        <v>1144</v>
      </c>
      <c r="Z30">
        <v>12</v>
      </c>
      <c r="AA30" t="s">
        <v>1189</v>
      </c>
      <c r="AB30">
        <v>13</v>
      </c>
      <c r="AC30" t="s">
        <v>1268</v>
      </c>
      <c r="AD30">
        <v>14</v>
      </c>
      <c r="AE30" t="s">
        <v>1351</v>
      </c>
      <c r="AF30">
        <v>15</v>
      </c>
      <c r="AG30" t="s">
        <v>1471</v>
      </c>
      <c r="AH30">
        <v>16</v>
      </c>
      <c r="AI30" t="s">
        <v>1588</v>
      </c>
      <c r="AJ30">
        <v>17</v>
      </c>
      <c r="AK30" t="s">
        <v>1691</v>
      </c>
      <c r="AN30">
        <v>19</v>
      </c>
      <c r="AO30" t="s">
        <v>1735</v>
      </c>
      <c r="AP30">
        <v>20</v>
      </c>
      <c r="AQ30" t="s">
        <v>1783</v>
      </c>
      <c r="AR30">
        <v>21</v>
      </c>
      <c r="AS30" t="s">
        <v>2349</v>
      </c>
      <c r="AX30">
        <v>24</v>
      </c>
      <c r="AY30" t="s">
        <v>2574</v>
      </c>
      <c r="BB30">
        <v>26</v>
      </c>
      <c r="BC30" t="s">
        <v>2644</v>
      </c>
      <c r="BF30">
        <v>28</v>
      </c>
      <c r="BG30" t="s">
        <v>2715</v>
      </c>
      <c r="BH30">
        <v>29</v>
      </c>
      <c r="BI30" t="s">
        <v>2750</v>
      </c>
      <c r="BJ30">
        <v>30</v>
      </c>
      <c r="BK30" t="s">
        <v>2801</v>
      </c>
      <c r="BL30">
        <v>31</v>
      </c>
      <c r="BM30" t="s">
        <v>2999</v>
      </c>
      <c r="BN30">
        <v>32</v>
      </c>
      <c r="BO30" t="s">
        <v>3098</v>
      </c>
    </row>
    <row r="31" spans="1:67">
      <c r="A31">
        <v>30</v>
      </c>
      <c r="B31" t="s">
        <v>815</v>
      </c>
      <c r="L31">
        <v>5</v>
      </c>
      <c r="M31" t="s">
        <v>874</v>
      </c>
      <c r="P31">
        <v>7</v>
      </c>
      <c r="Q31" t="s">
        <v>921</v>
      </c>
      <c r="R31">
        <v>8</v>
      </c>
      <c r="S31" t="s">
        <v>1038</v>
      </c>
      <c r="V31">
        <v>10</v>
      </c>
      <c r="W31" t="s">
        <v>1110</v>
      </c>
      <c r="X31">
        <v>11</v>
      </c>
      <c r="Y31" t="s">
        <v>1145</v>
      </c>
      <c r="Z31">
        <v>12</v>
      </c>
      <c r="AA31" t="s">
        <v>1190</v>
      </c>
      <c r="AB31">
        <v>13</v>
      </c>
      <c r="AC31" t="s">
        <v>1269</v>
      </c>
      <c r="AD31">
        <v>14</v>
      </c>
      <c r="AE31" t="s">
        <v>1352</v>
      </c>
      <c r="AF31">
        <v>15</v>
      </c>
      <c r="AG31" t="s">
        <v>1472</v>
      </c>
      <c r="AH31">
        <v>16</v>
      </c>
      <c r="AI31" t="s">
        <v>1589</v>
      </c>
      <c r="AJ31">
        <v>17</v>
      </c>
      <c r="AK31" t="s">
        <v>1692</v>
      </c>
      <c r="AN31">
        <v>19</v>
      </c>
      <c r="AO31" t="s">
        <v>861</v>
      </c>
      <c r="AP31">
        <v>20</v>
      </c>
      <c r="AQ31" t="s">
        <v>1784</v>
      </c>
      <c r="AR31">
        <v>21</v>
      </c>
      <c r="AS31" t="s">
        <v>2350</v>
      </c>
      <c r="AX31">
        <v>24</v>
      </c>
      <c r="AY31" t="s">
        <v>2575</v>
      </c>
      <c r="BB31">
        <v>26</v>
      </c>
      <c r="BC31" t="s">
        <v>2645</v>
      </c>
      <c r="BF31">
        <v>28</v>
      </c>
      <c r="BG31" t="s">
        <v>868</v>
      </c>
      <c r="BH31">
        <v>29</v>
      </c>
      <c r="BI31" t="s">
        <v>2751</v>
      </c>
      <c r="BJ31">
        <v>30</v>
      </c>
      <c r="BK31" t="s">
        <v>2802</v>
      </c>
      <c r="BL31">
        <v>31</v>
      </c>
      <c r="BM31" t="s">
        <v>3000</v>
      </c>
      <c r="BN31">
        <v>32</v>
      </c>
      <c r="BO31" t="s">
        <v>3099</v>
      </c>
    </row>
    <row r="32" spans="1:67">
      <c r="A32">
        <v>31</v>
      </c>
      <c r="B32" t="s">
        <v>816</v>
      </c>
      <c r="L32">
        <v>5</v>
      </c>
      <c r="M32" t="s">
        <v>875</v>
      </c>
      <c r="P32">
        <v>7</v>
      </c>
      <c r="Q32" t="s">
        <v>922</v>
      </c>
      <c r="R32">
        <v>8</v>
      </c>
      <c r="S32" t="s">
        <v>797</v>
      </c>
      <c r="V32">
        <v>10</v>
      </c>
      <c r="W32" t="s">
        <v>1111</v>
      </c>
      <c r="X32">
        <v>11</v>
      </c>
      <c r="Y32" t="s">
        <v>1146</v>
      </c>
      <c r="Z32">
        <v>12</v>
      </c>
      <c r="AA32" t="s">
        <v>1191</v>
      </c>
      <c r="AB32">
        <v>13</v>
      </c>
      <c r="AC32" t="s">
        <v>1270</v>
      </c>
      <c r="AD32">
        <v>14</v>
      </c>
      <c r="AE32" t="s">
        <v>1353</v>
      </c>
      <c r="AF32">
        <v>15</v>
      </c>
      <c r="AG32" t="s">
        <v>1473</v>
      </c>
      <c r="AH32">
        <v>16</v>
      </c>
      <c r="AI32" t="s">
        <v>1590</v>
      </c>
      <c r="AJ32">
        <v>17</v>
      </c>
      <c r="AK32" t="s">
        <v>1693</v>
      </c>
      <c r="AN32">
        <v>19</v>
      </c>
      <c r="AO32" t="s">
        <v>1736</v>
      </c>
      <c r="AP32">
        <v>20</v>
      </c>
      <c r="AQ32" t="s">
        <v>1785</v>
      </c>
      <c r="AR32">
        <v>21</v>
      </c>
      <c r="AS32" t="s">
        <v>2351</v>
      </c>
      <c r="AX32">
        <v>24</v>
      </c>
      <c r="AY32" t="s">
        <v>809</v>
      </c>
      <c r="BB32">
        <v>26</v>
      </c>
      <c r="BC32" t="s">
        <v>2646</v>
      </c>
      <c r="BF32">
        <v>28</v>
      </c>
      <c r="BG32" t="s">
        <v>2716</v>
      </c>
      <c r="BH32">
        <v>29</v>
      </c>
      <c r="BI32" t="s">
        <v>2752</v>
      </c>
      <c r="BJ32">
        <v>30</v>
      </c>
      <c r="BK32" t="s">
        <v>2803</v>
      </c>
      <c r="BL32">
        <v>31</v>
      </c>
      <c r="BM32" t="s">
        <v>3001</v>
      </c>
      <c r="BN32">
        <v>32</v>
      </c>
      <c r="BO32" t="s">
        <v>3100</v>
      </c>
    </row>
    <row r="33" spans="1:67">
      <c r="A33">
        <v>32</v>
      </c>
      <c r="B33" t="s">
        <v>817</v>
      </c>
      <c r="L33">
        <v>5</v>
      </c>
      <c r="M33" t="s">
        <v>876</v>
      </c>
      <c r="P33">
        <v>7</v>
      </c>
      <c r="Q33" t="s">
        <v>923</v>
      </c>
      <c r="R33">
        <v>8</v>
      </c>
      <c r="S33" t="s">
        <v>1039</v>
      </c>
      <c r="V33">
        <v>10</v>
      </c>
      <c r="W33" t="s">
        <v>1112</v>
      </c>
      <c r="X33">
        <v>11</v>
      </c>
      <c r="Y33" t="s">
        <v>1147</v>
      </c>
      <c r="Z33">
        <v>12</v>
      </c>
      <c r="AA33" t="s">
        <v>1192</v>
      </c>
      <c r="AB33">
        <v>13</v>
      </c>
      <c r="AC33" t="s">
        <v>1271</v>
      </c>
      <c r="AD33">
        <v>14</v>
      </c>
      <c r="AE33" t="s">
        <v>1354</v>
      </c>
      <c r="AF33">
        <v>15</v>
      </c>
      <c r="AG33" t="s">
        <v>1474</v>
      </c>
      <c r="AH33">
        <v>16</v>
      </c>
      <c r="AI33" t="s">
        <v>1591</v>
      </c>
      <c r="AJ33">
        <v>17</v>
      </c>
      <c r="AK33" t="s">
        <v>1694</v>
      </c>
      <c r="AN33">
        <v>19</v>
      </c>
      <c r="AO33" t="s">
        <v>1737</v>
      </c>
      <c r="AP33">
        <v>20</v>
      </c>
      <c r="AQ33" t="s">
        <v>1786</v>
      </c>
      <c r="AR33">
        <v>21</v>
      </c>
      <c r="AS33" t="s">
        <v>2352</v>
      </c>
      <c r="AX33">
        <v>24</v>
      </c>
      <c r="AY33" t="s">
        <v>2576</v>
      </c>
      <c r="BB33">
        <v>26</v>
      </c>
      <c r="BC33" t="s">
        <v>2647</v>
      </c>
      <c r="BF33">
        <v>28</v>
      </c>
      <c r="BG33" t="s">
        <v>2717</v>
      </c>
      <c r="BH33">
        <v>29</v>
      </c>
      <c r="BI33" t="s">
        <v>2753</v>
      </c>
      <c r="BJ33">
        <v>30</v>
      </c>
      <c r="BK33" t="s">
        <v>2804</v>
      </c>
      <c r="BL33">
        <v>31</v>
      </c>
      <c r="BM33" t="s">
        <v>3002</v>
      </c>
      <c r="BN33">
        <v>32</v>
      </c>
      <c r="BO33" t="s">
        <v>3101</v>
      </c>
    </row>
    <row r="34" spans="1:67">
      <c r="L34">
        <v>5</v>
      </c>
      <c r="M34" t="s">
        <v>877</v>
      </c>
      <c r="P34">
        <v>7</v>
      </c>
      <c r="Q34" t="s">
        <v>924</v>
      </c>
      <c r="R34">
        <v>8</v>
      </c>
      <c r="S34" t="s">
        <v>1040</v>
      </c>
      <c r="V34">
        <v>10</v>
      </c>
      <c r="W34" t="s">
        <v>1113</v>
      </c>
      <c r="X34">
        <v>11</v>
      </c>
      <c r="Y34" t="s">
        <v>1148</v>
      </c>
      <c r="Z34">
        <v>12</v>
      </c>
      <c r="AA34" t="s">
        <v>1193</v>
      </c>
      <c r="AB34">
        <v>13</v>
      </c>
      <c r="AC34" t="s">
        <v>1272</v>
      </c>
      <c r="AD34">
        <v>14</v>
      </c>
      <c r="AE34" t="s">
        <v>1261</v>
      </c>
      <c r="AF34">
        <v>15</v>
      </c>
      <c r="AG34" t="s">
        <v>1475</v>
      </c>
      <c r="AH34">
        <v>16</v>
      </c>
      <c r="AI34" t="s">
        <v>1592</v>
      </c>
      <c r="AJ34">
        <v>17</v>
      </c>
      <c r="AK34" t="s">
        <v>1695</v>
      </c>
      <c r="AN34">
        <v>19</v>
      </c>
      <c r="AO34" t="s">
        <v>1738</v>
      </c>
      <c r="AP34">
        <v>20</v>
      </c>
      <c r="AQ34" t="s">
        <v>1787</v>
      </c>
      <c r="AR34">
        <v>21</v>
      </c>
      <c r="AS34" t="s">
        <v>2353</v>
      </c>
      <c r="AX34">
        <v>24</v>
      </c>
      <c r="AY34" t="s">
        <v>2577</v>
      </c>
      <c r="BB34">
        <v>26</v>
      </c>
      <c r="BC34" t="s">
        <v>2648</v>
      </c>
      <c r="BF34">
        <v>28</v>
      </c>
      <c r="BG34" t="s">
        <v>2718</v>
      </c>
      <c r="BH34">
        <v>29</v>
      </c>
      <c r="BI34" t="s">
        <v>2754</v>
      </c>
      <c r="BJ34">
        <v>30</v>
      </c>
      <c r="BK34" t="s">
        <v>2805</v>
      </c>
      <c r="BL34">
        <v>31</v>
      </c>
      <c r="BM34" t="s">
        <v>3003</v>
      </c>
      <c r="BN34">
        <v>32</v>
      </c>
      <c r="BO34" t="s">
        <v>802</v>
      </c>
    </row>
    <row r="35" spans="1:67">
      <c r="L35">
        <v>5</v>
      </c>
      <c r="M35" t="s">
        <v>878</v>
      </c>
      <c r="P35">
        <v>7</v>
      </c>
      <c r="Q35" t="s">
        <v>925</v>
      </c>
      <c r="R35">
        <v>8</v>
      </c>
      <c r="S35" t="s">
        <v>1041</v>
      </c>
      <c r="V35">
        <v>10</v>
      </c>
      <c r="W35" t="s">
        <v>1114</v>
      </c>
      <c r="X35">
        <v>11</v>
      </c>
      <c r="Y35" t="s">
        <v>1149</v>
      </c>
      <c r="Z35">
        <v>12</v>
      </c>
      <c r="AA35" t="s">
        <v>1194</v>
      </c>
      <c r="AB35">
        <v>13</v>
      </c>
      <c r="AC35" t="s">
        <v>1273</v>
      </c>
      <c r="AD35">
        <v>14</v>
      </c>
      <c r="AE35" t="s">
        <v>1355</v>
      </c>
      <c r="AF35">
        <v>15</v>
      </c>
      <c r="AG35" t="s">
        <v>1476</v>
      </c>
      <c r="AH35">
        <v>16</v>
      </c>
      <c r="AI35" t="s">
        <v>1593</v>
      </c>
      <c r="AJ35">
        <v>17</v>
      </c>
      <c r="AK35" t="s">
        <v>1559</v>
      </c>
      <c r="AN35">
        <v>19</v>
      </c>
      <c r="AO35" t="s">
        <v>1739</v>
      </c>
      <c r="AP35">
        <v>20</v>
      </c>
      <c r="AQ35" t="s">
        <v>1788</v>
      </c>
      <c r="AR35">
        <v>21</v>
      </c>
      <c r="AS35" t="s">
        <v>2354</v>
      </c>
      <c r="AX35">
        <v>24</v>
      </c>
      <c r="AY35" t="s">
        <v>2578</v>
      </c>
      <c r="BB35">
        <v>26</v>
      </c>
      <c r="BC35" t="s">
        <v>2649</v>
      </c>
      <c r="BF35">
        <v>28</v>
      </c>
      <c r="BG35" t="s">
        <v>2719</v>
      </c>
      <c r="BH35">
        <v>29</v>
      </c>
      <c r="BI35" t="s">
        <v>2755</v>
      </c>
      <c r="BJ35">
        <v>30</v>
      </c>
      <c r="BK35" t="s">
        <v>2806</v>
      </c>
      <c r="BL35">
        <v>31</v>
      </c>
      <c r="BM35" t="s">
        <v>3004</v>
      </c>
      <c r="BN35">
        <v>32</v>
      </c>
      <c r="BO35" t="s">
        <v>3102</v>
      </c>
    </row>
    <row r="36" spans="1:67">
      <c r="L36">
        <v>5</v>
      </c>
      <c r="M36" t="s">
        <v>879</v>
      </c>
      <c r="P36">
        <v>7</v>
      </c>
      <c r="Q36" t="s">
        <v>926</v>
      </c>
      <c r="R36">
        <v>8</v>
      </c>
      <c r="S36" t="s">
        <v>1042</v>
      </c>
      <c r="V36">
        <v>10</v>
      </c>
      <c r="W36" t="s">
        <v>1115</v>
      </c>
      <c r="X36">
        <v>11</v>
      </c>
      <c r="Y36" t="s">
        <v>1150</v>
      </c>
      <c r="Z36">
        <v>12</v>
      </c>
      <c r="AA36" t="s">
        <v>1195</v>
      </c>
      <c r="AB36">
        <v>13</v>
      </c>
      <c r="AC36" t="s">
        <v>1274</v>
      </c>
      <c r="AD36">
        <v>14</v>
      </c>
      <c r="AE36" t="s">
        <v>1356</v>
      </c>
      <c r="AF36">
        <v>15</v>
      </c>
      <c r="AG36" t="s">
        <v>1477</v>
      </c>
      <c r="AH36">
        <v>16</v>
      </c>
      <c r="AI36" t="s">
        <v>1594</v>
      </c>
      <c r="AN36">
        <v>19</v>
      </c>
      <c r="AO36" t="s">
        <v>1740</v>
      </c>
      <c r="AP36">
        <v>20</v>
      </c>
      <c r="AQ36" t="s">
        <v>1789</v>
      </c>
      <c r="AR36">
        <v>21</v>
      </c>
      <c r="AS36" t="s">
        <v>1466</v>
      </c>
      <c r="AX36">
        <v>24</v>
      </c>
      <c r="AY36" t="s">
        <v>1150</v>
      </c>
      <c r="BB36">
        <v>26</v>
      </c>
      <c r="BC36" t="s">
        <v>2650</v>
      </c>
      <c r="BF36">
        <v>28</v>
      </c>
      <c r="BG36" t="s">
        <v>2720</v>
      </c>
      <c r="BH36">
        <v>29</v>
      </c>
      <c r="BI36" t="s">
        <v>2756</v>
      </c>
      <c r="BJ36">
        <v>30</v>
      </c>
      <c r="BK36" t="s">
        <v>2807</v>
      </c>
      <c r="BL36">
        <v>31</v>
      </c>
      <c r="BM36" t="s">
        <v>3005</v>
      </c>
      <c r="BN36">
        <v>32</v>
      </c>
      <c r="BO36" t="s">
        <v>3103</v>
      </c>
    </row>
    <row r="37" spans="1:67">
      <c r="L37">
        <v>5</v>
      </c>
      <c r="M37" t="s">
        <v>880</v>
      </c>
      <c r="P37">
        <v>7</v>
      </c>
      <c r="Q37" t="s">
        <v>927</v>
      </c>
      <c r="R37">
        <v>8</v>
      </c>
      <c r="S37" t="s">
        <v>860</v>
      </c>
      <c r="V37">
        <v>10</v>
      </c>
      <c r="W37" t="s">
        <v>1116</v>
      </c>
      <c r="X37">
        <v>11</v>
      </c>
      <c r="Y37" t="s">
        <v>1151</v>
      </c>
      <c r="Z37">
        <v>12</v>
      </c>
      <c r="AA37" t="s">
        <v>1196</v>
      </c>
      <c r="AB37">
        <v>13</v>
      </c>
      <c r="AC37" t="s">
        <v>1275</v>
      </c>
      <c r="AD37">
        <v>14</v>
      </c>
      <c r="AE37" t="s">
        <v>1357</v>
      </c>
      <c r="AF37">
        <v>15</v>
      </c>
      <c r="AG37" t="s">
        <v>1478</v>
      </c>
      <c r="AH37">
        <v>16</v>
      </c>
      <c r="AI37" t="s">
        <v>798</v>
      </c>
      <c r="AN37">
        <v>19</v>
      </c>
      <c r="AO37" t="s">
        <v>1741</v>
      </c>
      <c r="AP37">
        <v>20</v>
      </c>
      <c r="AQ37" t="s">
        <v>1790</v>
      </c>
      <c r="AR37">
        <v>21</v>
      </c>
      <c r="AS37" t="s">
        <v>2355</v>
      </c>
      <c r="AX37">
        <v>24</v>
      </c>
      <c r="AY37" t="s">
        <v>2579</v>
      </c>
      <c r="BB37">
        <v>26</v>
      </c>
      <c r="BC37" t="s">
        <v>2651</v>
      </c>
      <c r="BF37">
        <v>28</v>
      </c>
      <c r="BG37" t="s">
        <v>980</v>
      </c>
      <c r="BH37">
        <v>29</v>
      </c>
      <c r="BI37" t="s">
        <v>2757</v>
      </c>
      <c r="BJ37">
        <v>30</v>
      </c>
      <c r="BK37" t="s">
        <v>2808</v>
      </c>
      <c r="BL37">
        <v>31</v>
      </c>
      <c r="BM37" t="s">
        <v>3006</v>
      </c>
      <c r="BN37">
        <v>32</v>
      </c>
      <c r="BO37" t="s">
        <v>3104</v>
      </c>
    </row>
    <row r="38" spans="1:67">
      <c r="L38">
        <v>5</v>
      </c>
      <c r="M38" t="s">
        <v>881</v>
      </c>
      <c r="P38">
        <v>7</v>
      </c>
      <c r="Q38" t="s">
        <v>928</v>
      </c>
      <c r="R38">
        <v>8</v>
      </c>
      <c r="S38" t="s">
        <v>861</v>
      </c>
      <c r="V38">
        <v>10</v>
      </c>
      <c r="W38" t="s">
        <v>1117</v>
      </c>
      <c r="X38">
        <v>11</v>
      </c>
      <c r="Y38" t="s">
        <v>1152</v>
      </c>
      <c r="Z38">
        <v>12</v>
      </c>
      <c r="AA38" t="s">
        <v>1197</v>
      </c>
      <c r="AB38">
        <v>13</v>
      </c>
      <c r="AC38" t="s">
        <v>1276</v>
      </c>
      <c r="AD38">
        <v>14</v>
      </c>
      <c r="AE38" t="s">
        <v>1358</v>
      </c>
      <c r="AF38">
        <v>15</v>
      </c>
      <c r="AG38" t="s">
        <v>1089</v>
      </c>
      <c r="AH38">
        <v>16</v>
      </c>
      <c r="AI38" t="s">
        <v>1595</v>
      </c>
      <c r="AN38">
        <v>19</v>
      </c>
      <c r="AO38" t="s">
        <v>1497</v>
      </c>
      <c r="AP38">
        <v>20</v>
      </c>
      <c r="AQ38" t="s">
        <v>1791</v>
      </c>
      <c r="AR38">
        <v>21</v>
      </c>
      <c r="AS38" t="s">
        <v>2356</v>
      </c>
      <c r="AX38">
        <v>24</v>
      </c>
      <c r="AY38" t="s">
        <v>2580</v>
      </c>
      <c r="BB38">
        <v>26</v>
      </c>
      <c r="BC38" t="s">
        <v>2652</v>
      </c>
      <c r="BF38">
        <v>28</v>
      </c>
      <c r="BG38" t="s">
        <v>2045</v>
      </c>
      <c r="BH38">
        <v>29</v>
      </c>
      <c r="BI38" t="s">
        <v>2758</v>
      </c>
      <c r="BJ38">
        <v>30</v>
      </c>
      <c r="BK38" t="s">
        <v>2809</v>
      </c>
      <c r="BL38">
        <v>31</v>
      </c>
      <c r="BM38" t="s">
        <v>3007</v>
      </c>
      <c r="BN38">
        <v>32</v>
      </c>
      <c r="BO38" t="s">
        <v>3105</v>
      </c>
    </row>
    <row r="39" spans="1:67">
      <c r="L39">
        <v>5</v>
      </c>
      <c r="M39" t="s">
        <v>882</v>
      </c>
      <c r="P39">
        <v>7</v>
      </c>
      <c r="Q39" t="s">
        <v>929</v>
      </c>
      <c r="R39">
        <v>8</v>
      </c>
      <c r="S39" t="s">
        <v>1043</v>
      </c>
      <c r="V39">
        <v>10</v>
      </c>
      <c r="W39" t="s">
        <v>1118</v>
      </c>
      <c r="X39">
        <v>11</v>
      </c>
      <c r="Y39" t="s">
        <v>1153</v>
      </c>
      <c r="Z39">
        <v>12</v>
      </c>
      <c r="AA39" t="s">
        <v>1198</v>
      </c>
      <c r="AB39">
        <v>13</v>
      </c>
      <c r="AC39" t="s">
        <v>1277</v>
      </c>
      <c r="AD39">
        <v>14</v>
      </c>
      <c r="AE39" t="s">
        <v>1359</v>
      </c>
      <c r="AF39">
        <v>15</v>
      </c>
      <c r="AG39" t="s">
        <v>1479</v>
      </c>
      <c r="AH39">
        <v>16</v>
      </c>
      <c r="AI39" t="s">
        <v>1596</v>
      </c>
      <c r="AN39">
        <v>19</v>
      </c>
      <c r="AO39" t="s">
        <v>1742</v>
      </c>
      <c r="AP39">
        <v>20</v>
      </c>
      <c r="AQ39" t="s">
        <v>1792</v>
      </c>
      <c r="AR39">
        <v>21</v>
      </c>
      <c r="AS39" t="s">
        <v>2357</v>
      </c>
      <c r="AX39">
        <v>24</v>
      </c>
      <c r="AY39" t="s">
        <v>2581</v>
      </c>
      <c r="BB39">
        <v>26</v>
      </c>
      <c r="BC39" t="s">
        <v>2653</v>
      </c>
      <c r="BF39">
        <v>28</v>
      </c>
      <c r="BG39" t="s">
        <v>2721</v>
      </c>
      <c r="BH39">
        <v>29</v>
      </c>
      <c r="BI39" t="s">
        <v>2759</v>
      </c>
      <c r="BJ39">
        <v>30</v>
      </c>
      <c r="BK39" t="s">
        <v>2810</v>
      </c>
      <c r="BL39">
        <v>31</v>
      </c>
      <c r="BM39" t="s">
        <v>3008</v>
      </c>
      <c r="BN39">
        <v>32</v>
      </c>
      <c r="BO39" t="s">
        <v>2896</v>
      </c>
    </row>
    <row r="40" spans="1:67">
      <c r="L40">
        <v>5</v>
      </c>
      <c r="M40" t="s">
        <v>883</v>
      </c>
      <c r="P40">
        <v>7</v>
      </c>
      <c r="Q40" t="s">
        <v>930</v>
      </c>
      <c r="R40">
        <v>8</v>
      </c>
      <c r="S40" t="s">
        <v>1044</v>
      </c>
      <c r="V40">
        <v>10</v>
      </c>
      <c r="W40" t="s">
        <v>1119</v>
      </c>
      <c r="X40">
        <v>11</v>
      </c>
      <c r="Y40" t="s">
        <v>1154</v>
      </c>
      <c r="Z40">
        <v>12</v>
      </c>
      <c r="AA40" t="s">
        <v>1199</v>
      </c>
      <c r="AB40">
        <v>13</v>
      </c>
      <c r="AC40" t="s">
        <v>1278</v>
      </c>
      <c r="AD40">
        <v>14</v>
      </c>
      <c r="AE40" t="s">
        <v>1033</v>
      </c>
      <c r="AF40">
        <v>15</v>
      </c>
      <c r="AG40" t="s">
        <v>1480</v>
      </c>
      <c r="AH40">
        <v>16</v>
      </c>
      <c r="AI40" t="s">
        <v>1597</v>
      </c>
      <c r="AN40">
        <v>19</v>
      </c>
      <c r="AO40" t="s">
        <v>1743</v>
      </c>
      <c r="AP40">
        <v>20</v>
      </c>
      <c r="AQ40" t="s">
        <v>1793</v>
      </c>
      <c r="AR40">
        <v>21</v>
      </c>
      <c r="AS40" t="s">
        <v>2358</v>
      </c>
      <c r="AX40">
        <v>24</v>
      </c>
      <c r="AY40" t="s">
        <v>2582</v>
      </c>
      <c r="BB40">
        <v>26</v>
      </c>
      <c r="BC40" t="s">
        <v>1377</v>
      </c>
      <c r="BF40">
        <v>28</v>
      </c>
      <c r="BG40" t="s">
        <v>2722</v>
      </c>
      <c r="BH40">
        <v>29</v>
      </c>
      <c r="BI40" t="s">
        <v>2760</v>
      </c>
      <c r="BJ40">
        <v>30</v>
      </c>
      <c r="BK40" t="s">
        <v>2811</v>
      </c>
      <c r="BL40">
        <v>31</v>
      </c>
      <c r="BM40" t="s">
        <v>3009</v>
      </c>
      <c r="BN40">
        <v>32</v>
      </c>
      <c r="BO40" t="s">
        <v>3106</v>
      </c>
    </row>
    <row r="41" spans="1:67">
      <c r="P41">
        <v>7</v>
      </c>
      <c r="Q41" t="s">
        <v>931</v>
      </c>
      <c r="R41">
        <v>8</v>
      </c>
      <c r="S41" t="s">
        <v>1045</v>
      </c>
      <c r="V41">
        <v>10</v>
      </c>
      <c r="W41" t="s">
        <v>1120</v>
      </c>
      <c r="X41">
        <v>11</v>
      </c>
      <c r="Y41" t="s">
        <v>1155</v>
      </c>
      <c r="Z41">
        <v>12</v>
      </c>
      <c r="AA41" t="s">
        <v>1200</v>
      </c>
      <c r="AB41">
        <v>13</v>
      </c>
      <c r="AC41" t="s">
        <v>1279</v>
      </c>
      <c r="AD41">
        <v>14</v>
      </c>
      <c r="AE41" t="s">
        <v>1360</v>
      </c>
      <c r="AF41">
        <v>15</v>
      </c>
      <c r="AG41" t="s">
        <v>1481</v>
      </c>
      <c r="AH41">
        <v>16</v>
      </c>
      <c r="AI41" t="s">
        <v>1598</v>
      </c>
      <c r="AN41">
        <v>19</v>
      </c>
      <c r="AO41" t="s">
        <v>1744</v>
      </c>
      <c r="AP41">
        <v>20</v>
      </c>
      <c r="AQ41" t="s">
        <v>1794</v>
      </c>
      <c r="AR41">
        <v>21</v>
      </c>
      <c r="AS41" t="s">
        <v>2359</v>
      </c>
      <c r="AX41">
        <v>24</v>
      </c>
      <c r="AY41" t="s">
        <v>2583</v>
      </c>
      <c r="BB41">
        <v>26</v>
      </c>
      <c r="BC41" t="s">
        <v>955</v>
      </c>
      <c r="BF41">
        <v>28</v>
      </c>
      <c r="BG41" t="s">
        <v>2723</v>
      </c>
      <c r="BH41">
        <v>29</v>
      </c>
      <c r="BI41" t="s">
        <v>2761</v>
      </c>
      <c r="BJ41">
        <v>30</v>
      </c>
      <c r="BK41" t="s">
        <v>2812</v>
      </c>
      <c r="BL41">
        <v>31</v>
      </c>
      <c r="BM41" t="s">
        <v>3010</v>
      </c>
      <c r="BN41">
        <v>32</v>
      </c>
      <c r="BO41" t="s">
        <v>3107</v>
      </c>
    </row>
    <row r="42" spans="1:67">
      <c r="P42">
        <v>7</v>
      </c>
      <c r="Q42" t="s">
        <v>932</v>
      </c>
      <c r="R42">
        <v>8</v>
      </c>
      <c r="S42" t="s">
        <v>1046</v>
      </c>
      <c r="X42">
        <v>11</v>
      </c>
      <c r="Y42" t="s">
        <v>1156</v>
      </c>
      <c r="Z42">
        <v>12</v>
      </c>
      <c r="AA42" t="s">
        <v>1201</v>
      </c>
      <c r="AB42">
        <v>13</v>
      </c>
      <c r="AC42" t="s">
        <v>1280</v>
      </c>
      <c r="AD42">
        <v>14</v>
      </c>
      <c r="AE42" t="s">
        <v>1361</v>
      </c>
      <c r="AF42">
        <v>15</v>
      </c>
      <c r="AG42" t="s">
        <v>1482</v>
      </c>
      <c r="AH42">
        <v>16</v>
      </c>
      <c r="AI42" t="s">
        <v>1599</v>
      </c>
      <c r="AN42">
        <v>19</v>
      </c>
      <c r="AO42" t="s">
        <v>1745</v>
      </c>
      <c r="AP42">
        <v>20</v>
      </c>
      <c r="AQ42" t="s">
        <v>1795</v>
      </c>
      <c r="AR42">
        <v>21</v>
      </c>
      <c r="AS42" t="s">
        <v>2360</v>
      </c>
      <c r="AX42">
        <v>24</v>
      </c>
      <c r="AY42" t="s">
        <v>2584</v>
      </c>
      <c r="BB42">
        <v>26</v>
      </c>
      <c r="BC42" t="s">
        <v>2571</v>
      </c>
      <c r="BF42">
        <v>28</v>
      </c>
      <c r="BG42" t="s">
        <v>2724</v>
      </c>
      <c r="BH42">
        <v>29</v>
      </c>
      <c r="BI42" t="s">
        <v>2762</v>
      </c>
      <c r="BJ42">
        <v>30</v>
      </c>
      <c r="BK42" t="s">
        <v>2813</v>
      </c>
      <c r="BL42">
        <v>31</v>
      </c>
      <c r="BM42" t="s">
        <v>3011</v>
      </c>
      <c r="BN42">
        <v>32</v>
      </c>
      <c r="BO42" t="s">
        <v>3108</v>
      </c>
    </row>
    <row r="43" spans="1:67">
      <c r="P43">
        <v>7</v>
      </c>
      <c r="Q43" t="s">
        <v>933</v>
      </c>
      <c r="R43">
        <v>8</v>
      </c>
      <c r="S43" t="s">
        <v>1047</v>
      </c>
      <c r="X43">
        <v>11</v>
      </c>
      <c r="Y43" t="s">
        <v>1157</v>
      </c>
      <c r="Z43">
        <v>12</v>
      </c>
      <c r="AA43" t="s">
        <v>1202</v>
      </c>
      <c r="AB43">
        <v>13</v>
      </c>
      <c r="AC43" t="s">
        <v>1281</v>
      </c>
      <c r="AD43">
        <v>14</v>
      </c>
      <c r="AE43" t="s">
        <v>1362</v>
      </c>
      <c r="AF43">
        <v>15</v>
      </c>
      <c r="AG43" t="s">
        <v>1483</v>
      </c>
      <c r="AH43">
        <v>16</v>
      </c>
      <c r="AI43" t="s">
        <v>1600</v>
      </c>
      <c r="AN43">
        <v>19</v>
      </c>
      <c r="AO43" t="s">
        <v>1746</v>
      </c>
      <c r="AP43">
        <v>20</v>
      </c>
      <c r="AQ43" t="s">
        <v>1796</v>
      </c>
      <c r="AR43">
        <v>21</v>
      </c>
      <c r="AS43" t="s">
        <v>2361</v>
      </c>
      <c r="AX43">
        <v>24</v>
      </c>
      <c r="AY43" t="s">
        <v>2585</v>
      </c>
      <c r="BB43">
        <v>26</v>
      </c>
      <c r="BC43" t="s">
        <v>2654</v>
      </c>
      <c r="BF43">
        <v>28</v>
      </c>
      <c r="BG43" t="s">
        <v>1159</v>
      </c>
      <c r="BH43">
        <v>29</v>
      </c>
      <c r="BI43" t="s">
        <v>2763</v>
      </c>
      <c r="BJ43">
        <v>30</v>
      </c>
      <c r="BK43" t="s">
        <v>2814</v>
      </c>
      <c r="BL43">
        <v>31</v>
      </c>
      <c r="BM43" t="s">
        <v>3012</v>
      </c>
      <c r="BN43">
        <v>32</v>
      </c>
      <c r="BO43" t="s">
        <v>3109</v>
      </c>
    </row>
    <row r="44" spans="1:67">
      <c r="B44" t="s">
        <v>3125</v>
      </c>
      <c r="E44" t="s">
        <v>3130</v>
      </c>
      <c r="P44">
        <v>7</v>
      </c>
      <c r="Q44" t="s">
        <v>934</v>
      </c>
      <c r="R44">
        <v>8</v>
      </c>
      <c r="S44" t="s">
        <v>1048</v>
      </c>
      <c r="X44">
        <v>11</v>
      </c>
      <c r="Y44" t="s">
        <v>1158</v>
      </c>
      <c r="Z44">
        <v>12</v>
      </c>
      <c r="AA44" t="s">
        <v>1203</v>
      </c>
      <c r="AB44">
        <v>13</v>
      </c>
      <c r="AC44" t="s">
        <v>1282</v>
      </c>
      <c r="AD44">
        <v>14</v>
      </c>
      <c r="AE44" t="s">
        <v>1363</v>
      </c>
      <c r="AF44">
        <v>15</v>
      </c>
      <c r="AG44" t="s">
        <v>1484</v>
      </c>
      <c r="AH44">
        <v>16</v>
      </c>
      <c r="AI44" t="s">
        <v>1601</v>
      </c>
      <c r="AN44">
        <v>19</v>
      </c>
      <c r="AO44" t="s">
        <v>1747</v>
      </c>
      <c r="AP44">
        <v>20</v>
      </c>
      <c r="AQ44" t="s">
        <v>1797</v>
      </c>
      <c r="AR44">
        <v>21</v>
      </c>
      <c r="AS44" t="s">
        <v>2362</v>
      </c>
      <c r="AX44">
        <v>24</v>
      </c>
      <c r="AY44" t="s">
        <v>2586</v>
      </c>
      <c r="BB44">
        <v>26</v>
      </c>
      <c r="BC44" t="s">
        <v>2655</v>
      </c>
      <c r="BF44">
        <v>28</v>
      </c>
      <c r="BG44" t="s">
        <v>1160</v>
      </c>
      <c r="BH44">
        <v>29</v>
      </c>
      <c r="BI44" t="s">
        <v>2764</v>
      </c>
      <c r="BJ44">
        <v>30</v>
      </c>
      <c r="BK44" t="s">
        <v>2815</v>
      </c>
      <c r="BL44">
        <v>31</v>
      </c>
      <c r="BM44" t="s">
        <v>3013</v>
      </c>
      <c r="BN44">
        <v>32</v>
      </c>
      <c r="BO44" t="s">
        <v>3110</v>
      </c>
    </row>
    <row r="45" spans="1:67">
      <c r="B45" t="s">
        <v>3126</v>
      </c>
      <c r="E45">
        <v>2017</v>
      </c>
      <c r="P45">
        <v>7</v>
      </c>
      <c r="Q45" t="s">
        <v>935</v>
      </c>
      <c r="R45">
        <v>8</v>
      </c>
      <c r="S45" t="s">
        <v>1049</v>
      </c>
      <c r="X45">
        <v>11</v>
      </c>
      <c r="Y45" t="s">
        <v>1159</v>
      </c>
      <c r="Z45">
        <v>12</v>
      </c>
      <c r="AA45" t="s">
        <v>1204</v>
      </c>
      <c r="AB45">
        <v>13</v>
      </c>
      <c r="AC45" t="s">
        <v>1283</v>
      </c>
      <c r="AD45">
        <v>14</v>
      </c>
      <c r="AE45" t="s">
        <v>1364</v>
      </c>
      <c r="AF45">
        <v>15</v>
      </c>
      <c r="AG45" t="s">
        <v>1485</v>
      </c>
      <c r="AH45">
        <v>16</v>
      </c>
      <c r="AI45" t="s">
        <v>1602</v>
      </c>
      <c r="AN45">
        <v>19</v>
      </c>
      <c r="AO45" t="s">
        <v>1748</v>
      </c>
      <c r="AP45">
        <v>20</v>
      </c>
      <c r="AQ45" t="s">
        <v>1798</v>
      </c>
      <c r="AR45">
        <v>21</v>
      </c>
      <c r="AS45" t="s">
        <v>2363</v>
      </c>
      <c r="AX45">
        <v>24</v>
      </c>
      <c r="AY45" t="s">
        <v>2587</v>
      </c>
      <c r="BB45">
        <v>26</v>
      </c>
      <c r="BC45" t="s">
        <v>2656</v>
      </c>
      <c r="BF45">
        <v>28</v>
      </c>
      <c r="BG45" t="s">
        <v>2725</v>
      </c>
      <c r="BH45">
        <v>29</v>
      </c>
      <c r="BI45" t="s">
        <v>1528</v>
      </c>
      <c r="BJ45">
        <v>30</v>
      </c>
      <c r="BK45" t="s">
        <v>2816</v>
      </c>
      <c r="BL45">
        <v>31</v>
      </c>
      <c r="BM45" t="s">
        <v>3014</v>
      </c>
      <c r="BN45">
        <v>32</v>
      </c>
      <c r="BO45" t="s">
        <v>3111</v>
      </c>
    </row>
    <row r="46" spans="1:67">
      <c r="B46" t="s">
        <v>3127</v>
      </c>
      <c r="E46">
        <v>2018</v>
      </c>
      <c r="P46">
        <v>7</v>
      </c>
      <c r="Q46" t="s">
        <v>936</v>
      </c>
      <c r="R46">
        <v>8</v>
      </c>
      <c r="S46" t="s">
        <v>863</v>
      </c>
      <c r="X46">
        <v>11</v>
      </c>
      <c r="Y46" t="s">
        <v>1160</v>
      </c>
      <c r="Z46">
        <v>12</v>
      </c>
      <c r="AA46" t="s">
        <v>1205</v>
      </c>
      <c r="AB46">
        <v>13</v>
      </c>
      <c r="AC46" t="s">
        <v>1284</v>
      </c>
      <c r="AD46">
        <v>14</v>
      </c>
      <c r="AE46" t="s">
        <v>1365</v>
      </c>
      <c r="AF46">
        <v>15</v>
      </c>
      <c r="AG46" t="s">
        <v>1486</v>
      </c>
      <c r="AH46">
        <v>16</v>
      </c>
      <c r="AI46" t="s">
        <v>860</v>
      </c>
      <c r="AN46">
        <v>19</v>
      </c>
      <c r="AO46" t="s">
        <v>1749</v>
      </c>
      <c r="AP46">
        <v>20</v>
      </c>
      <c r="AQ46" t="s">
        <v>1799</v>
      </c>
      <c r="AR46">
        <v>21</v>
      </c>
      <c r="AS46" t="s">
        <v>2364</v>
      </c>
      <c r="AX46">
        <v>24</v>
      </c>
      <c r="AY46" t="s">
        <v>2588</v>
      </c>
      <c r="BB46">
        <v>26</v>
      </c>
      <c r="BC46" t="s">
        <v>2657</v>
      </c>
      <c r="BH46">
        <v>29</v>
      </c>
      <c r="BI46" t="s">
        <v>2765</v>
      </c>
      <c r="BJ46">
        <v>30</v>
      </c>
      <c r="BK46" t="s">
        <v>2817</v>
      </c>
      <c r="BL46">
        <v>31</v>
      </c>
      <c r="BM46" t="s">
        <v>3015</v>
      </c>
      <c r="BN46">
        <v>32</v>
      </c>
      <c r="BO46" t="s">
        <v>812</v>
      </c>
    </row>
    <row r="47" spans="1:67">
      <c r="B47" t="s">
        <v>3128</v>
      </c>
      <c r="E47">
        <v>2019</v>
      </c>
      <c r="P47">
        <v>7</v>
      </c>
      <c r="Q47" t="s">
        <v>937</v>
      </c>
      <c r="R47">
        <v>8</v>
      </c>
      <c r="S47" t="s">
        <v>1050</v>
      </c>
      <c r="X47">
        <v>11</v>
      </c>
      <c r="Y47" t="s">
        <v>1161</v>
      </c>
      <c r="Z47">
        <v>12</v>
      </c>
      <c r="AA47" t="s">
        <v>1206</v>
      </c>
      <c r="AB47">
        <v>13</v>
      </c>
      <c r="AC47" t="s">
        <v>1285</v>
      </c>
      <c r="AD47">
        <v>14</v>
      </c>
      <c r="AE47" t="s">
        <v>1366</v>
      </c>
      <c r="AF47">
        <v>15</v>
      </c>
      <c r="AG47" t="s">
        <v>1487</v>
      </c>
      <c r="AH47">
        <v>16</v>
      </c>
      <c r="AI47" t="s">
        <v>1603</v>
      </c>
      <c r="AN47">
        <v>19</v>
      </c>
      <c r="AO47" t="s">
        <v>1750</v>
      </c>
      <c r="AP47">
        <v>20</v>
      </c>
      <c r="AQ47" t="s">
        <v>1800</v>
      </c>
      <c r="AR47">
        <v>21</v>
      </c>
      <c r="AS47" t="s">
        <v>2365</v>
      </c>
      <c r="AX47">
        <v>24</v>
      </c>
      <c r="AY47" t="s">
        <v>2589</v>
      </c>
      <c r="BB47">
        <v>26</v>
      </c>
      <c r="BC47" t="s">
        <v>2658</v>
      </c>
      <c r="BH47">
        <v>29</v>
      </c>
      <c r="BI47" t="s">
        <v>2766</v>
      </c>
      <c r="BJ47">
        <v>30</v>
      </c>
      <c r="BK47" t="s">
        <v>2818</v>
      </c>
      <c r="BL47">
        <v>31</v>
      </c>
      <c r="BM47" t="s">
        <v>3016</v>
      </c>
      <c r="BN47">
        <v>32</v>
      </c>
      <c r="BO47" t="s">
        <v>3112</v>
      </c>
    </row>
    <row r="48" spans="1:67">
      <c r="B48" t="s">
        <v>3129</v>
      </c>
      <c r="E48">
        <v>2020</v>
      </c>
      <c r="P48">
        <v>7</v>
      </c>
      <c r="Q48" t="s">
        <v>938</v>
      </c>
      <c r="R48">
        <v>8</v>
      </c>
      <c r="S48" t="s">
        <v>802</v>
      </c>
      <c r="X48">
        <v>11</v>
      </c>
      <c r="Y48" t="s">
        <v>1162</v>
      </c>
      <c r="Z48">
        <v>12</v>
      </c>
      <c r="AA48" t="s">
        <v>1207</v>
      </c>
      <c r="AB48">
        <v>13</v>
      </c>
      <c r="AC48" t="s">
        <v>1286</v>
      </c>
      <c r="AD48">
        <v>14</v>
      </c>
      <c r="AE48" t="s">
        <v>1367</v>
      </c>
      <c r="AF48">
        <v>15</v>
      </c>
      <c r="AG48" t="s">
        <v>1488</v>
      </c>
      <c r="AH48">
        <v>16</v>
      </c>
      <c r="AI48" t="s">
        <v>1604</v>
      </c>
      <c r="AN48">
        <v>19</v>
      </c>
      <c r="AO48" t="s">
        <v>1751</v>
      </c>
      <c r="AP48">
        <v>20</v>
      </c>
      <c r="AQ48" t="s">
        <v>1801</v>
      </c>
      <c r="AR48">
        <v>21</v>
      </c>
      <c r="AS48" t="s">
        <v>2366</v>
      </c>
      <c r="AX48">
        <v>24</v>
      </c>
      <c r="AY48" t="s">
        <v>2590</v>
      </c>
      <c r="BB48">
        <v>26</v>
      </c>
      <c r="BC48" t="s">
        <v>2659</v>
      </c>
      <c r="BH48">
        <v>29</v>
      </c>
      <c r="BI48" t="s">
        <v>2767</v>
      </c>
      <c r="BJ48">
        <v>30</v>
      </c>
      <c r="BK48" t="s">
        <v>2819</v>
      </c>
      <c r="BL48">
        <v>31</v>
      </c>
      <c r="BM48" t="s">
        <v>3017</v>
      </c>
      <c r="BN48">
        <v>32</v>
      </c>
      <c r="BO48" t="s">
        <v>3113</v>
      </c>
    </row>
    <row r="49" spans="5:67">
      <c r="E49">
        <v>2021</v>
      </c>
      <c r="P49">
        <v>7</v>
      </c>
      <c r="Q49" t="s">
        <v>939</v>
      </c>
      <c r="R49">
        <v>8</v>
      </c>
      <c r="S49" t="s">
        <v>1051</v>
      </c>
      <c r="Z49">
        <v>12</v>
      </c>
      <c r="AA49" t="s">
        <v>1208</v>
      </c>
      <c r="AB49">
        <v>13</v>
      </c>
      <c r="AC49" t="s">
        <v>1287</v>
      </c>
      <c r="AD49">
        <v>14</v>
      </c>
      <c r="AE49" t="s">
        <v>1368</v>
      </c>
      <c r="AF49">
        <v>15</v>
      </c>
      <c r="AG49" t="s">
        <v>1489</v>
      </c>
      <c r="AH49">
        <v>16</v>
      </c>
      <c r="AI49" t="s">
        <v>861</v>
      </c>
      <c r="AN49">
        <v>19</v>
      </c>
      <c r="AO49" t="s">
        <v>1752</v>
      </c>
      <c r="AP49">
        <v>20</v>
      </c>
      <c r="AQ49" t="s">
        <v>1802</v>
      </c>
      <c r="AR49">
        <v>21</v>
      </c>
      <c r="AS49" t="s">
        <v>2367</v>
      </c>
      <c r="AX49">
        <v>24</v>
      </c>
      <c r="AY49" t="s">
        <v>2591</v>
      </c>
      <c r="BB49">
        <v>26</v>
      </c>
      <c r="BC49" t="s">
        <v>2660</v>
      </c>
      <c r="BH49">
        <v>29</v>
      </c>
      <c r="BI49" t="s">
        <v>2768</v>
      </c>
      <c r="BJ49">
        <v>30</v>
      </c>
      <c r="BK49" t="s">
        <v>2820</v>
      </c>
      <c r="BL49">
        <v>31</v>
      </c>
      <c r="BM49" t="s">
        <v>3018</v>
      </c>
      <c r="BN49">
        <v>32</v>
      </c>
      <c r="BO49" t="s">
        <v>3114</v>
      </c>
    </row>
    <row r="50" spans="5:67">
      <c r="E50">
        <v>2022</v>
      </c>
      <c r="P50">
        <v>7</v>
      </c>
      <c r="Q50" t="s">
        <v>940</v>
      </c>
      <c r="R50">
        <v>8</v>
      </c>
      <c r="S50" t="s">
        <v>1052</v>
      </c>
      <c r="Z50">
        <v>12</v>
      </c>
      <c r="AA50" t="s">
        <v>1209</v>
      </c>
      <c r="AB50">
        <v>13</v>
      </c>
      <c r="AC50" t="s">
        <v>1288</v>
      </c>
      <c r="AD50">
        <v>14</v>
      </c>
      <c r="AE50" t="s">
        <v>823</v>
      </c>
      <c r="AF50">
        <v>15</v>
      </c>
      <c r="AG50" t="s">
        <v>1490</v>
      </c>
      <c r="AH50">
        <v>16</v>
      </c>
      <c r="AI50" t="s">
        <v>1605</v>
      </c>
      <c r="AN50">
        <v>19</v>
      </c>
      <c r="AO50" t="s">
        <v>1150</v>
      </c>
      <c r="AP50">
        <v>20</v>
      </c>
      <c r="AQ50" t="s">
        <v>1803</v>
      </c>
      <c r="AR50">
        <v>21</v>
      </c>
      <c r="AS50" t="s">
        <v>2368</v>
      </c>
      <c r="AX50">
        <v>24</v>
      </c>
      <c r="AY50" t="s">
        <v>2592</v>
      </c>
      <c r="BB50">
        <v>26</v>
      </c>
      <c r="BC50" t="s">
        <v>2661</v>
      </c>
      <c r="BH50">
        <v>29</v>
      </c>
      <c r="BI50" t="s">
        <v>2769</v>
      </c>
      <c r="BJ50">
        <v>30</v>
      </c>
      <c r="BK50" t="s">
        <v>2821</v>
      </c>
      <c r="BL50">
        <v>31</v>
      </c>
      <c r="BM50" t="s">
        <v>3019</v>
      </c>
      <c r="BN50">
        <v>32</v>
      </c>
      <c r="BO50" t="s">
        <v>3115</v>
      </c>
    </row>
    <row r="51" spans="5:67">
      <c r="E51">
        <v>2023</v>
      </c>
      <c r="P51">
        <v>7</v>
      </c>
      <c r="Q51" t="s">
        <v>941</v>
      </c>
      <c r="R51">
        <v>8</v>
      </c>
      <c r="S51" t="s">
        <v>1053</v>
      </c>
      <c r="Z51">
        <v>12</v>
      </c>
      <c r="AA51" t="s">
        <v>1210</v>
      </c>
      <c r="AB51">
        <v>13</v>
      </c>
      <c r="AC51" t="s">
        <v>1289</v>
      </c>
      <c r="AD51">
        <v>14</v>
      </c>
      <c r="AE51" t="s">
        <v>1369</v>
      </c>
      <c r="AF51">
        <v>15</v>
      </c>
      <c r="AG51" t="s">
        <v>1491</v>
      </c>
      <c r="AH51">
        <v>16</v>
      </c>
      <c r="AI51" t="s">
        <v>1606</v>
      </c>
      <c r="AN51">
        <v>19</v>
      </c>
      <c r="AO51" t="s">
        <v>1753</v>
      </c>
      <c r="AP51">
        <v>20</v>
      </c>
      <c r="AQ51" t="s">
        <v>1804</v>
      </c>
      <c r="AR51">
        <v>21</v>
      </c>
      <c r="AS51" t="s">
        <v>2369</v>
      </c>
      <c r="AX51">
        <v>24</v>
      </c>
      <c r="AY51" t="s">
        <v>2593</v>
      </c>
      <c r="BB51">
        <v>26</v>
      </c>
      <c r="BC51" t="s">
        <v>2662</v>
      </c>
      <c r="BH51">
        <v>29</v>
      </c>
      <c r="BI51" t="s">
        <v>2770</v>
      </c>
      <c r="BJ51">
        <v>30</v>
      </c>
      <c r="BK51" t="s">
        <v>2366</v>
      </c>
      <c r="BL51">
        <v>31</v>
      </c>
      <c r="BM51" t="s">
        <v>3020</v>
      </c>
      <c r="BN51">
        <v>32</v>
      </c>
      <c r="BO51" t="s">
        <v>3116</v>
      </c>
    </row>
    <row r="52" spans="5:67">
      <c r="E52">
        <v>2024</v>
      </c>
      <c r="P52">
        <v>7</v>
      </c>
      <c r="Q52" t="s">
        <v>942</v>
      </c>
      <c r="R52">
        <v>8</v>
      </c>
      <c r="S52" t="s">
        <v>1054</v>
      </c>
      <c r="Z52">
        <v>12</v>
      </c>
      <c r="AA52" t="s">
        <v>1211</v>
      </c>
      <c r="AB52">
        <v>13</v>
      </c>
      <c r="AC52" t="s">
        <v>1290</v>
      </c>
      <c r="AD52">
        <v>14</v>
      </c>
      <c r="AE52" t="s">
        <v>1370</v>
      </c>
      <c r="AF52">
        <v>15</v>
      </c>
      <c r="AG52" t="s">
        <v>1492</v>
      </c>
      <c r="AH52">
        <v>16</v>
      </c>
      <c r="AI52" t="s">
        <v>1607</v>
      </c>
      <c r="AN52">
        <v>19</v>
      </c>
      <c r="AO52" t="s">
        <v>1754</v>
      </c>
      <c r="AP52">
        <v>20</v>
      </c>
      <c r="AQ52" t="s">
        <v>1805</v>
      </c>
      <c r="AR52">
        <v>21</v>
      </c>
      <c r="AS52" t="s">
        <v>2370</v>
      </c>
      <c r="AX52">
        <v>24</v>
      </c>
      <c r="AY52" t="s">
        <v>2594</v>
      </c>
      <c r="BB52">
        <v>26</v>
      </c>
      <c r="BC52" t="s">
        <v>2663</v>
      </c>
      <c r="BH52">
        <v>29</v>
      </c>
      <c r="BI52" t="s">
        <v>814</v>
      </c>
      <c r="BJ52">
        <v>30</v>
      </c>
      <c r="BK52" t="s">
        <v>2822</v>
      </c>
      <c r="BL52">
        <v>31</v>
      </c>
      <c r="BM52" t="s">
        <v>3021</v>
      </c>
      <c r="BN52">
        <v>32</v>
      </c>
      <c r="BO52" t="s">
        <v>3117</v>
      </c>
    </row>
    <row r="53" spans="5:67">
      <c r="E53">
        <v>2025</v>
      </c>
      <c r="P53">
        <v>7</v>
      </c>
      <c r="Q53" t="s">
        <v>861</v>
      </c>
      <c r="R53">
        <v>8</v>
      </c>
      <c r="S53" t="s">
        <v>868</v>
      </c>
      <c r="Z53">
        <v>12</v>
      </c>
      <c r="AA53" t="s">
        <v>1212</v>
      </c>
      <c r="AB53">
        <v>13</v>
      </c>
      <c r="AC53" t="s">
        <v>1291</v>
      </c>
      <c r="AD53">
        <v>14</v>
      </c>
      <c r="AE53" t="s">
        <v>1371</v>
      </c>
      <c r="AF53">
        <v>15</v>
      </c>
      <c r="AG53" t="s">
        <v>1493</v>
      </c>
      <c r="AH53">
        <v>16</v>
      </c>
      <c r="AI53" t="s">
        <v>1608</v>
      </c>
      <c r="AN53">
        <v>19</v>
      </c>
      <c r="AO53" t="s">
        <v>1755</v>
      </c>
      <c r="AP53">
        <v>20</v>
      </c>
      <c r="AQ53" t="s">
        <v>1806</v>
      </c>
      <c r="AR53">
        <v>21</v>
      </c>
      <c r="AS53" t="s">
        <v>2371</v>
      </c>
      <c r="AX53">
        <v>24</v>
      </c>
      <c r="AY53" t="s">
        <v>2595</v>
      </c>
      <c r="BB53">
        <v>26</v>
      </c>
      <c r="BC53" t="s">
        <v>2664</v>
      </c>
      <c r="BH53">
        <v>29</v>
      </c>
      <c r="BI53" t="s">
        <v>2499</v>
      </c>
      <c r="BJ53">
        <v>30</v>
      </c>
      <c r="BK53" t="s">
        <v>2823</v>
      </c>
      <c r="BL53">
        <v>31</v>
      </c>
      <c r="BM53" t="s">
        <v>3022</v>
      </c>
      <c r="BN53">
        <v>32</v>
      </c>
      <c r="BO53" t="s">
        <v>3118</v>
      </c>
    </row>
    <row r="54" spans="5:67">
      <c r="E54">
        <v>2026</v>
      </c>
      <c r="P54">
        <v>7</v>
      </c>
      <c r="Q54" t="s">
        <v>943</v>
      </c>
      <c r="R54">
        <v>8</v>
      </c>
      <c r="S54" t="s">
        <v>1055</v>
      </c>
      <c r="Z54">
        <v>12</v>
      </c>
      <c r="AA54" t="s">
        <v>1213</v>
      </c>
      <c r="AB54">
        <v>13</v>
      </c>
      <c r="AC54" t="s">
        <v>1292</v>
      </c>
      <c r="AD54">
        <v>14</v>
      </c>
      <c r="AE54" t="s">
        <v>1372</v>
      </c>
      <c r="AF54">
        <v>15</v>
      </c>
      <c r="AG54" t="s">
        <v>835</v>
      </c>
      <c r="AH54">
        <v>16</v>
      </c>
      <c r="AI54" t="s">
        <v>1609</v>
      </c>
      <c r="AP54">
        <v>20</v>
      </c>
      <c r="AQ54" t="s">
        <v>1807</v>
      </c>
      <c r="AR54">
        <v>21</v>
      </c>
      <c r="AS54" t="s">
        <v>2372</v>
      </c>
      <c r="AX54">
        <v>24</v>
      </c>
      <c r="AY54" t="s">
        <v>2596</v>
      </c>
      <c r="BB54">
        <v>26</v>
      </c>
      <c r="BC54" t="s">
        <v>974</v>
      </c>
      <c r="BH54">
        <v>29</v>
      </c>
      <c r="BI54" t="s">
        <v>2771</v>
      </c>
      <c r="BJ54">
        <v>30</v>
      </c>
      <c r="BK54" t="s">
        <v>2824</v>
      </c>
      <c r="BL54">
        <v>31</v>
      </c>
      <c r="BM54" t="s">
        <v>3023</v>
      </c>
      <c r="BN54">
        <v>32</v>
      </c>
      <c r="BO54" t="s">
        <v>3119</v>
      </c>
    </row>
    <row r="55" spans="5:67">
      <c r="E55">
        <v>2027</v>
      </c>
      <c r="P55">
        <v>7</v>
      </c>
      <c r="Q55" t="s">
        <v>944</v>
      </c>
      <c r="R55">
        <v>8</v>
      </c>
      <c r="S55" t="s">
        <v>1056</v>
      </c>
      <c r="Z55">
        <v>12</v>
      </c>
      <c r="AA55" t="s">
        <v>1214</v>
      </c>
      <c r="AB55">
        <v>13</v>
      </c>
      <c r="AC55" t="s">
        <v>1293</v>
      </c>
      <c r="AD55">
        <v>14</v>
      </c>
      <c r="AE55" t="s">
        <v>1373</v>
      </c>
      <c r="AF55">
        <v>15</v>
      </c>
      <c r="AG55" t="s">
        <v>1494</v>
      </c>
      <c r="AH55">
        <v>16</v>
      </c>
      <c r="AI55" t="s">
        <v>1610</v>
      </c>
      <c r="AP55">
        <v>20</v>
      </c>
      <c r="AQ55" t="s">
        <v>1808</v>
      </c>
      <c r="AR55">
        <v>21</v>
      </c>
      <c r="AS55" t="s">
        <v>1473</v>
      </c>
      <c r="AX55">
        <v>24</v>
      </c>
      <c r="AY55" t="s">
        <v>2597</v>
      </c>
      <c r="BB55">
        <v>26</v>
      </c>
      <c r="BC55" t="s">
        <v>1059</v>
      </c>
      <c r="BH55">
        <v>29</v>
      </c>
      <c r="BI55" t="s">
        <v>2772</v>
      </c>
      <c r="BJ55">
        <v>30</v>
      </c>
      <c r="BK55" t="s">
        <v>2825</v>
      </c>
      <c r="BL55">
        <v>31</v>
      </c>
      <c r="BM55" t="s">
        <v>3024</v>
      </c>
      <c r="BN55">
        <v>32</v>
      </c>
      <c r="BO55" t="s">
        <v>3120</v>
      </c>
    </row>
    <row r="56" spans="5:67">
      <c r="E56">
        <v>2028</v>
      </c>
      <c r="P56">
        <v>7</v>
      </c>
      <c r="Q56" t="s">
        <v>945</v>
      </c>
      <c r="R56">
        <v>8</v>
      </c>
      <c r="S56" t="s">
        <v>1057</v>
      </c>
      <c r="Z56">
        <v>12</v>
      </c>
      <c r="AA56" t="s">
        <v>1215</v>
      </c>
      <c r="AB56">
        <v>13</v>
      </c>
      <c r="AC56" t="s">
        <v>1294</v>
      </c>
      <c r="AD56">
        <v>14</v>
      </c>
      <c r="AE56" t="s">
        <v>1374</v>
      </c>
      <c r="AF56">
        <v>15</v>
      </c>
      <c r="AG56" t="s">
        <v>1495</v>
      </c>
      <c r="AH56">
        <v>16</v>
      </c>
      <c r="AI56" t="s">
        <v>1611</v>
      </c>
      <c r="AP56">
        <v>20</v>
      </c>
      <c r="AQ56" t="s">
        <v>1809</v>
      </c>
      <c r="AR56">
        <v>21</v>
      </c>
      <c r="AS56" t="s">
        <v>2373</v>
      </c>
      <c r="AX56">
        <v>24</v>
      </c>
      <c r="AY56" t="s">
        <v>2598</v>
      </c>
      <c r="BB56">
        <v>26</v>
      </c>
      <c r="BC56" t="s">
        <v>2665</v>
      </c>
      <c r="BH56">
        <v>29</v>
      </c>
      <c r="BI56" t="s">
        <v>2773</v>
      </c>
      <c r="BJ56">
        <v>30</v>
      </c>
      <c r="BK56" t="s">
        <v>2826</v>
      </c>
      <c r="BL56">
        <v>31</v>
      </c>
      <c r="BM56" t="s">
        <v>3025</v>
      </c>
      <c r="BN56">
        <v>32</v>
      </c>
      <c r="BO56" t="s">
        <v>3121</v>
      </c>
    </row>
    <row r="57" spans="5:67">
      <c r="E57">
        <v>2029</v>
      </c>
      <c r="P57">
        <v>7</v>
      </c>
      <c r="Q57" t="s">
        <v>946</v>
      </c>
      <c r="R57">
        <v>8</v>
      </c>
      <c r="S57" t="s">
        <v>1058</v>
      </c>
      <c r="Z57">
        <v>12</v>
      </c>
      <c r="AA57" t="s">
        <v>1216</v>
      </c>
      <c r="AB57">
        <v>13</v>
      </c>
      <c r="AC57" t="s">
        <v>1295</v>
      </c>
      <c r="AD57">
        <v>14</v>
      </c>
      <c r="AE57" t="s">
        <v>1375</v>
      </c>
      <c r="AF57">
        <v>15</v>
      </c>
      <c r="AG57" t="s">
        <v>1496</v>
      </c>
      <c r="AH57">
        <v>16</v>
      </c>
      <c r="AI57" t="s">
        <v>1612</v>
      </c>
      <c r="AP57">
        <v>20</v>
      </c>
      <c r="AQ57" t="s">
        <v>1810</v>
      </c>
      <c r="AR57">
        <v>21</v>
      </c>
      <c r="AS57" t="s">
        <v>2374</v>
      </c>
      <c r="AX57">
        <v>24</v>
      </c>
      <c r="AY57" t="s">
        <v>1434</v>
      </c>
      <c r="BB57">
        <v>26</v>
      </c>
      <c r="BC57" t="s">
        <v>2666</v>
      </c>
      <c r="BH57">
        <v>29</v>
      </c>
      <c r="BI57" t="s">
        <v>2774</v>
      </c>
      <c r="BJ57">
        <v>30</v>
      </c>
      <c r="BK57" t="s">
        <v>2827</v>
      </c>
      <c r="BL57">
        <v>31</v>
      </c>
      <c r="BM57" t="s">
        <v>3026</v>
      </c>
      <c r="BN57">
        <v>32</v>
      </c>
      <c r="BO57" t="s">
        <v>3122</v>
      </c>
    </row>
    <row r="58" spans="5:67">
      <c r="E58">
        <v>2030</v>
      </c>
      <c r="P58">
        <v>7</v>
      </c>
      <c r="Q58" t="s">
        <v>947</v>
      </c>
      <c r="R58">
        <v>8</v>
      </c>
      <c r="S58" t="s">
        <v>1059</v>
      </c>
      <c r="Z58">
        <v>12</v>
      </c>
      <c r="AA58" t="s">
        <v>1217</v>
      </c>
      <c r="AB58">
        <v>13</v>
      </c>
      <c r="AC58" t="s">
        <v>1296</v>
      </c>
      <c r="AD58">
        <v>14</v>
      </c>
      <c r="AE58" t="s">
        <v>1376</v>
      </c>
      <c r="AF58">
        <v>15</v>
      </c>
      <c r="AG58" t="s">
        <v>1497</v>
      </c>
      <c r="AH58">
        <v>16</v>
      </c>
      <c r="AI58" t="s">
        <v>1613</v>
      </c>
      <c r="AP58">
        <v>20</v>
      </c>
      <c r="AQ58" t="s">
        <v>1811</v>
      </c>
      <c r="AR58">
        <v>21</v>
      </c>
      <c r="AS58" t="s">
        <v>2375</v>
      </c>
      <c r="AX58">
        <v>24</v>
      </c>
      <c r="AY58" t="s">
        <v>2599</v>
      </c>
      <c r="BB58">
        <v>26</v>
      </c>
      <c r="BC58" t="s">
        <v>2667</v>
      </c>
      <c r="BH58">
        <v>29</v>
      </c>
      <c r="BI58" t="s">
        <v>2775</v>
      </c>
      <c r="BJ58">
        <v>30</v>
      </c>
      <c r="BK58" t="s">
        <v>2828</v>
      </c>
      <c r="BL58">
        <v>31</v>
      </c>
      <c r="BM58" t="s">
        <v>3027</v>
      </c>
      <c r="BN58">
        <v>32</v>
      </c>
      <c r="BO58" t="s">
        <v>1434</v>
      </c>
    </row>
    <row r="59" spans="5:67">
      <c r="E59">
        <v>2031</v>
      </c>
      <c r="P59">
        <v>7</v>
      </c>
      <c r="Q59" t="s">
        <v>948</v>
      </c>
      <c r="R59">
        <v>8</v>
      </c>
      <c r="S59" t="s">
        <v>1060</v>
      </c>
      <c r="Z59">
        <v>12</v>
      </c>
      <c r="AA59" t="s">
        <v>1218</v>
      </c>
      <c r="AB59">
        <v>13</v>
      </c>
      <c r="AC59" t="s">
        <v>1297</v>
      </c>
      <c r="AD59">
        <v>14</v>
      </c>
      <c r="AE59" t="s">
        <v>1377</v>
      </c>
      <c r="AF59">
        <v>15</v>
      </c>
      <c r="AG59" t="s">
        <v>1276</v>
      </c>
      <c r="AH59">
        <v>16</v>
      </c>
      <c r="AI59" t="s">
        <v>1614</v>
      </c>
      <c r="AP59">
        <v>20</v>
      </c>
      <c r="AQ59" t="s">
        <v>1812</v>
      </c>
      <c r="AR59">
        <v>21</v>
      </c>
      <c r="AS59" t="s">
        <v>2376</v>
      </c>
      <c r="AX59">
        <v>24</v>
      </c>
      <c r="AY59" t="s">
        <v>2600</v>
      </c>
      <c r="BB59">
        <v>26</v>
      </c>
      <c r="BC59" t="s">
        <v>2668</v>
      </c>
      <c r="BH59">
        <v>29</v>
      </c>
      <c r="BI59" t="s">
        <v>2776</v>
      </c>
      <c r="BJ59">
        <v>30</v>
      </c>
      <c r="BK59" t="s">
        <v>2829</v>
      </c>
      <c r="BL59">
        <v>31</v>
      </c>
      <c r="BM59" t="s">
        <v>3028</v>
      </c>
      <c r="BN59">
        <v>32</v>
      </c>
      <c r="BO59" t="s">
        <v>3123</v>
      </c>
    </row>
    <row r="60" spans="5:67">
      <c r="E60">
        <v>2032</v>
      </c>
      <c r="P60">
        <v>7</v>
      </c>
      <c r="Q60" t="s">
        <v>949</v>
      </c>
      <c r="R60">
        <v>8</v>
      </c>
      <c r="S60" t="s">
        <v>1061</v>
      </c>
      <c r="Z60">
        <v>12</v>
      </c>
      <c r="AA60" t="s">
        <v>1219</v>
      </c>
      <c r="AB60">
        <v>13</v>
      </c>
      <c r="AC60" t="s">
        <v>1298</v>
      </c>
      <c r="AD60">
        <v>14</v>
      </c>
      <c r="AE60" t="s">
        <v>1378</v>
      </c>
      <c r="AF60">
        <v>15</v>
      </c>
      <c r="AG60" t="s">
        <v>1498</v>
      </c>
      <c r="AH60">
        <v>16</v>
      </c>
      <c r="AI60" t="s">
        <v>802</v>
      </c>
      <c r="AP60">
        <v>20</v>
      </c>
      <c r="AQ60" t="s">
        <v>1813</v>
      </c>
      <c r="AR60">
        <v>21</v>
      </c>
      <c r="AS60" t="s">
        <v>2377</v>
      </c>
      <c r="AX60">
        <v>24</v>
      </c>
      <c r="AY60" t="s">
        <v>883</v>
      </c>
      <c r="BB60">
        <v>26</v>
      </c>
      <c r="BC60" t="s">
        <v>2669</v>
      </c>
      <c r="BH60">
        <v>29</v>
      </c>
      <c r="BI60" t="s">
        <v>2777</v>
      </c>
      <c r="BJ60">
        <v>30</v>
      </c>
      <c r="BK60" t="s">
        <v>2830</v>
      </c>
      <c r="BL60">
        <v>31</v>
      </c>
      <c r="BM60" t="s">
        <v>3029</v>
      </c>
      <c r="BN60">
        <v>32</v>
      </c>
      <c r="BO60" t="s">
        <v>817</v>
      </c>
    </row>
    <row r="61" spans="5:67">
      <c r="E61">
        <v>2033</v>
      </c>
      <c r="P61">
        <v>7</v>
      </c>
      <c r="Q61" t="s">
        <v>950</v>
      </c>
      <c r="R61">
        <v>8</v>
      </c>
      <c r="S61" t="s">
        <v>1062</v>
      </c>
      <c r="Z61">
        <v>12</v>
      </c>
      <c r="AA61" t="s">
        <v>1220</v>
      </c>
      <c r="AB61">
        <v>13</v>
      </c>
      <c r="AC61" t="s">
        <v>1299</v>
      </c>
      <c r="AD61">
        <v>14</v>
      </c>
      <c r="AE61" t="s">
        <v>1379</v>
      </c>
      <c r="AF61">
        <v>15</v>
      </c>
      <c r="AG61" t="s">
        <v>802</v>
      </c>
      <c r="AH61">
        <v>16</v>
      </c>
      <c r="AI61" t="s">
        <v>1615</v>
      </c>
      <c r="AP61">
        <v>20</v>
      </c>
      <c r="AQ61" t="s">
        <v>1814</v>
      </c>
      <c r="AR61">
        <v>21</v>
      </c>
      <c r="AS61" t="s">
        <v>2378</v>
      </c>
      <c r="BB61">
        <v>26</v>
      </c>
      <c r="BC61" t="s">
        <v>2670</v>
      </c>
      <c r="BH61">
        <v>29</v>
      </c>
      <c r="BI61" t="s">
        <v>2778</v>
      </c>
      <c r="BJ61">
        <v>30</v>
      </c>
      <c r="BK61" t="s">
        <v>2831</v>
      </c>
      <c r="BL61">
        <v>31</v>
      </c>
      <c r="BM61" t="s">
        <v>3030</v>
      </c>
    </row>
    <row r="62" spans="5:67">
      <c r="E62">
        <v>2034</v>
      </c>
      <c r="P62">
        <v>7</v>
      </c>
      <c r="Q62" t="s">
        <v>951</v>
      </c>
      <c r="R62">
        <v>8</v>
      </c>
      <c r="S62" t="s">
        <v>1063</v>
      </c>
      <c r="Z62">
        <v>12</v>
      </c>
      <c r="AA62" t="s">
        <v>1221</v>
      </c>
      <c r="AB62">
        <v>13</v>
      </c>
      <c r="AC62" t="s">
        <v>1300</v>
      </c>
      <c r="AD62">
        <v>14</v>
      </c>
      <c r="AE62" t="s">
        <v>1380</v>
      </c>
      <c r="AF62">
        <v>15</v>
      </c>
      <c r="AG62" t="s">
        <v>1499</v>
      </c>
      <c r="AH62">
        <v>16</v>
      </c>
      <c r="AI62" t="s">
        <v>1616</v>
      </c>
      <c r="AP62">
        <v>20</v>
      </c>
      <c r="AQ62" t="s">
        <v>1815</v>
      </c>
      <c r="AR62">
        <v>21</v>
      </c>
      <c r="AS62" t="s">
        <v>2379</v>
      </c>
      <c r="BB62">
        <v>26</v>
      </c>
      <c r="BC62" t="s">
        <v>2671</v>
      </c>
      <c r="BH62">
        <v>29</v>
      </c>
      <c r="BI62" t="s">
        <v>2779</v>
      </c>
      <c r="BJ62">
        <v>30</v>
      </c>
      <c r="BK62" t="s">
        <v>2832</v>
      </c>
      <c r="BL62">
        <v>31</v>
      </c>
      <c r="BM62" t="s">
        <v>871</v>
      </c>
    </row>
    <row r="63" spans="5:67">
      <c r="E63">
        <v>2035</v>
      </c>
      <c r="P63">
        <v>7</v>
      </c>
      <c r="Q63" t="s">
        <v>952</v>
      </c>
      <c r="R63">
        <v>8</v>
      </c>
      <c r="S63" t="s">
        <v>1064</v>
      </c>
      <c r="Z63">
        <v>12</v>
      </c>
      <c r="AA63" t="s">
        <v>1222</v>
      </c>
      <c r="AB63">
        <v>13</v>
      </c>
      <c r="AC63" t="s">
        <v>1301</v>
      </c>
      <c r="AD63">
        <v>14</v>
      </c>
      <c r="AE63" t="s">
        <v>1381</v>
      </c>
      <c r="AF63">
        <v>15</v>
      </c>
      <c r="AG63" t="s">
        <v>1500</v>
      </c>
      <c r="AH63">
        <v>16</v>
      </c>
      <c r="AI63" t="s">
        <v>1617</v>
      </c>
      <c r="AP63">
        <v>20</v>
      </c>
      <c r="AQ63" t="s">
        <v>1816</v>
      </c>
      <c r="AR63">
        <v>21</v>
      </c>
      <c r="AS63" t="s">
        <v>2380</v>
      </c>
      <c r="BB63">
        <v>26</v>
      </c>
      <c r="BC63" t="s">
        <v>2110</v>
      </c>
      <c r="BJ63">
        <v>30</v>
      </c>
      <c r="BK63" t="s">
        <v>2833</v>
      </c>
      <c r="BL63">
        <v>31</v>
      </c>
      <c r="BM63" t="s">
        <v>808</v>
      </c>
    </row>
    <row r="64" spans="5:67">
      <c r="E64">
        <v>2036</v>
      </c>
      <c r="P64">
        <v>7</v>
      </c>
      <c r="Q64" t="s">
        <v>953</v>
      </c>
      <c r="R64">
        <v>8</v>
      </c>
      <c r="S64" t="s">
        <v>1065</v>
      </c>
      <c r="Z64">
        <v>12</v>
      </c>
      <c r="AA64" t="s">
        <v>1223</v>
      </c>
      <c r="AB64">
        <v>13</v>
      </c>
      <c r="AC64" t="s">
        <v>1302</v>
      </c>
      <c r="AD64">
        <v>14</v>
      </c>
      <c r="AE64" t="s">
        <v>1382</v>
      </c>
      <c r="AF64">
        <v>15</v>
      </c>
      <c r="AG64" t="s">
        <v>1501</v>
      </c>
      <c r="AH64">
        <v>16</v>
      </c>
      <c r="AI64" t="s">
        <v>1618</v>
      </c>
      <c r="AP64">
        <v>20</v>
      </c>
      <c r="AQ64" t="s">
        <v>1817</v>
      </c>
      <c r="AR64">
        <v>21</v>
      </c>
      <c r="AS64" t="s">
        <v>1262</v>
      </c>
      <c r="BB64">
        <v>26</v>
      </c>
      <c r="BC64" t="s">
        <v>2672</v>
      </c>
      <c r="BJ64">
        <v>30</v>
      </c>
      <c r="BK64" t="s">
        <v>2834</v>
      </c>
      <c r="BL64">
        <v>31</v>
      </c>
      <c r="BM64" t="s">
        <v>3031</v>
      </c>
    </row>
    <row r="65" spans="5:65">
      <c r="E65">
        <v>2037</v>
      </c>
      <c r="P65">
        <v>7</v>
      </c>
      <c r="Q65" t="s">
        <v>954</v>
      </c>
      <c r="R65">
        <v>8</v>
      </c>
      <c r="S65" t="s">
        <v>1066</v>
      </c>
      <c r="Z65">
        <v>12</v>
      </c>
      <c r="AA65" t="s">
        <v>1224</v>
      </c>
      <c r="AB65">
        <v>13</v>
      </c>
      <c r="AC65" t="s">
        <v>1303</v>
      </c>
      <c r="AD65">
        <v>14</v>
      </c>
      <c r="AE65" t="s">
        <v>1383</v>
      </c>
      <c r="AF65">
        <v>15</v>
      </c>
      <c r="AG65" t="s">
        <v>1502</v>
      </c>
      <c r="AH65">
        <v>16</v>
      </c>
      <c r="AI65" t="s">
        <v>1619</v>
      </c>
      <c r="AP65">
        <v>20</v>
      </c>
      <c r="AQ65" t="s">
        <v>1818</v>
      </c>
      <c r="AR65">
        <v>21</v>
      </c>
      <c r="AS65" t="s">
        <v>2381</v>
      </c>
      <c r="BB65">
        <v>26</v>
      </c>
      <c r="BC65" t="s">
        <v>2673</v>
      </c>
      <c r="BJ65">
        <v>30</v>
      </c>
      <c r="BK65" t="s">
        <v>2835</v>
      </c>
      <c r="BL65">
        <v>31</v>
      </c>
      <c r="BM65" t="s">
        <v>3032</v>
      </c>
    </row>
    <row r="66" spans="5:65">
      <c r="E66">
        <v>2038</v>
      </c>
      <c r="P66">
        <v>7</v>
      </c>
      <c r="Q66" t="s">
        <v>955</v>
      </c>
      <c r="R66">
        <v>8</v>
      </c>
      <c r="S66" t="s">
        <v>1067</v>
      </c>
      <c r="Z66">
        <v>12</v>
      </c>
      <c r="AA66" t="s">
        <v>1225</v>
      </c>
      <c r="AB66">
        <v>13</v>
      </c>
      <c r="AC66" t="s">
        <v>1304</v>
      </c>
      <c r="AD66">
        <v>14</v>
      </c>
      <c r="AE66" t="s">
        <v>1384</v>
      </c>
      <c r="AF66">
        <v>15</v>
      </c>
      <c r="AG66" t="s">
        <v>1503</v>
      </c>
      <c r="AH66">
        <v>16</v>
      </c>
      <c r="AI66" t="s">
        <v>1620</v>
      </c>
      <c r="AP66">
        <v>20</v>
      </c>
      <c r="AQ66" t="s">
        <v>1819</v>
      </c>
      <c r="AR66">
        <v>21</v>
      </c>
      <c r="AS66" t="s">
        <v>2382</v>
      </c>
      <c r="BB66">
        <v>26</v>
      </c>
      <c r="BC66" t="s">
        <v>2674</v>
      </c>
      <c r="BJ66">
        <v>30</v>
      </c>
      <c r="BK66" t="s">
        <v>2836</v>
      </c>
      <c r="BL66">
        <v>31</v>
      </c>
      <c r="BM66" t="s">
        <v>3033</v>
      </c>
    </row>
    <row r="67" spans="5:65">
      <c r="E67">
        <v>2039</v>
      </c>
      <c r="P67">
        <v>7</v>
      </c>
      <c r="Q67" t="s">
        <v>956</v>
      </c>
      <c r="R67">
        <v>8</v>
      </c>
      <c r="S67" t="s">
        <v>1068</v>
      </c>
      <c r="Z67">
        <v>12</v>
      </c>
      <c r="AA67" t="s">
        <v>1226</v>
      </c>
      <c r="AB67">
        <v>13</v>
      </c>
      <c r="AC67" t="s">
        <v>1305</v>
      </c>
      <c r="AD67">
        <v>14</v>
      </c>
      <c r="AE67" t="s">
        <v>1385</v>
      </c>
      <c r="AF67">
        <v>15</v>
      </c>
      <c r="AG67" t="s">
        <v>1504</v>
      </c>
      <c r="AH67">
        <v>16</v>
      </c>
      <c r="AI67" t="s">
        <v>868</v>
      </c>
      <c r="AP67">
        <v>20</v>
      </c>
      <c r="AQ67" t="s">
        <v>1820</v>
      </c>
      <c r="AR67">
        <v>21</v>
      </c>
      <c r="AS67" t="s">
        <v>2383</v>
      </c>
      <c r="BB67">
        <v>26</v>
      </c>
      <c r="BC67" t="s">
        <v>2675</v>
      </c>
      <c r="BJ67">
        <v>30</v>
      </c>
      <c r="BK67" t="s">
        <v>2837</v>
      </c>
      <c r="BL67">
        <v>31</v>
      </c>
      <c r="BM67" t="s">
        <v>1145</v>
      </c>
    </row>
    <row r="68" spans="5:65">
      <c r="E68">
        <v>2040</v>
      </c>
      <c r="P68">
        <v>7</v>
      </c>
      <c r="Q68" t="s">
        <v>957</v>
      </c>
      <c r="R68">
        <v>8</v>
      </c>
      <c r="S68" t="s">
        <v>1069</v>
      </c>
      <c r="Z68">
        <v>12</v>
      </c>
      <c r="AA68" t="s">
        <v>1227</v>
      </c>
      <c r="AB68">
        <v>13</v>
      </c>
      <c r="AC68" t="s">
        <v>1306</v>
      </c>
      <c r="AD68">
        <v>14</v>
      </c>
      <c r="AE68" t="s">
        <v>1386</v>
      </c>
      <c r="AF68">
        <v>15</v>
      </c>
      <c r="AG68" t="s">
        <v>1505</v>
      </c>
      <c r="AH68">
        <v>16</v>
      </c>
      <c r="AI68" t="s">
        <v>1621</v>
      </c>
      <c r="AP68">
        <v>20</v>
      </c>
      <c r="AQ68" t="s">
        <v>1821</v>
      </c>
      <c r="AR68">
        <v>21</v>
      </c>
      <c r="AS68" t="s">
        <v>2384</v>
      </c>
      <c r="BB68">
        <v>26</v>
      </c>
      <c r="BC68" t="s">
        <v>2676</v>
      </c>
      <c r="BJ68">
        <v>30</v>
      </c>
      <c r="BK68" t="s">
        <v>928</v>
      </c>
      <c r="BL68">
        <v>31</v>
      </c>
      <c r="BM68" t="s">
        <v>3034</v>
      </c>
    </row>
    <row r="69" spans="5:65">
      <c r="E69">
        <v>2041</v>
      </c>
      <c r="P69">
        <v>7</v>
      </c>
      <c r="Q69" t="s">
        <v>958</v>
      </c>
      <c r="R69">
        <v>8</v>
      </c>
      <c r="S69" t="s">
        <v>1070</v>
      </c>
      <c r="Z69">
        <v>12</v>
      </c>
      <c r="AA69" t="s">
        <v>1228</v>
      </c>
      <c r="AB69">
        <v>13</v>
      </c>
      <c r="AC69" t="s">
        <v>1307</v>
      </c>
      <c r="AD69">
        <v>14</v>
      </c>
      <c r="AE69" t="s">
        <v>1387</v>
      </c>
      <c r="AF69">
        <v>15</v>
      </c>
      <c r="AG69" t="s">
        <v>1506</v>
      </c>
      <c r="AH69">
        <v>16</v>
      </c>
      <c r="AI69" t="s">
        <v>1622</v>
      </c>
      <c r="AP69">
        <v>20</v>
      </c>
      <c r="AQ69" t="s">
        <v>1822</v>
      </c>
      <c r="AR69">
        <v>21</v>
      </c>
      <c r="AS69" t="s">
        <v>1036</v>
      </c>
      <c r="BB69">
        <v>26</v>
      </c>
      <c r="BC69" t="s">
        <v>2677</v>
      </c>
      <c r="BJ69">
        <v>30</v>
      </c>
      <c r="BK69" t="s">
        <v>2838</v>
      </c>
      <c r="BL69">
        <v>31</v>
      </c>
      <c r="BM69" t="s">
        <v>3035</v>
      </c>
    </row>
    <row r="70" spans="5:65">
      <c r="E70">
        <v>2042</v>
      </c>
      <c r="P70">
        <v>7</v>
      </c>
      <c r="Q70" t="s">
        <v>959</v>
      </c>
      <c r="Z70">
        <v>12</v>
      </c>
      <c r="AA70" t="s">
        <v>1229</v>
      </c>
      <c r="AB70">
        <v>13</v>
      </c>
      <c r="AC70" t="s">
        <v>1308</v>
      </c>
      <c r="AD70">
        <v>14</v>
      </c>
      <c r="AE70" t="s">
        <v>1388</v>
      </c>
      <c r="AF70">
        <v>15</v>
      </c>
      <c r="AG70" t="s">
        <v>1507</v>
      </c>
      <c r="AH70">
        <v>16</v>
      </c>
      <c r="AI70" t="s">
        <v>1623</v>
      </c>
      <c r="AP70">
        <v>20</v>
      </c>
      <c r="AQ70" t="s">
        <v>1823</v>
      </c>
      <c r="AR70">
        <v>21</v>
      </c>
      <c r="AS70" t="s">
        <v>1092</v>
      </c>
      <c r="BB70">
        <v>26</v>
      </c>
      <c r="BC70" t="s">
        <v>2678</v>
      </c>
      <c r="BJ70">
        <v>30</v>
      </c>
      <c r="BK70" t="s">
        <v>2839</v>
      </c>
      <c r="BL70">
        <v>31</v>
      </c>
      <c r="BM70" t="s">
        <v>3036</v>
      </c>
    </row>
    <row r="71" spans="5:65">
      <c r="E71">
        <v>2043</v>
      </c>
      <c r="P71">
        <v>7</v>
      </c>
      <c r="Q71" t="s">
        <v>960</v>
      </c>
      <c r="Z71">
        <v>12</v>
      </c>
      <c r="AA71" t="s">
        <v>1230</v>
      </c>
      <c r="AB71">
        <v>13</v>
      </c>
      <c r="AC71" t="s">
        <v>1309</v>
      </c>
      <c r="AD71">
        <v>14</v>
      </c>
      <c r="AE71" t="s">
        <v>1389</v>
      </c>
      <c r="AF71">
        <v>15</v>
      </c>
      <c r="AG71" t="s">
        <v>1508</v>
      </c>
      <c r="AH71">
        <v>16</v>
      </c>
      <c r="AI71" t="s">
        <v>1624</v>
      </c>
      <c r="AP71">
        <v>20</v>
      </c>
      <c r="AQ71" t="s">
        <v>1824</v>
      </c>
      <c r="AR71">
        <v>21</v>
      </c>
      <c r="AS71" t="s">
        <v>2385</v>
      </c>
      <c r="BB71">
        <v>26</v>
      </c>
      <c r="BC71" t="s">
        <v>2679</v>
      </c>
      <c r="BJ71">
        <v>30</v>
      </c>
      <c r="BK71" t="s">
        <v>2840</v>
      </c>
      <c r="BL71">
        <v>31</v>
      </c>
      <c r="BM71" t="s">
        <v>3037</v>
      </c>
    </row>
    <row r="72" spans="5:65">
      <c r="E72">
        <v>2044</v>
      </c>
      <c r="P72">
        <v>7</v>
      </c>
      <c r="Q72" t="s">
        <v>961</v>
      </c>
      <c r="Z72">
        <v>12</v>
      </c>
      <c r="AA72" t="s">
        <v>1231</v>
      </c>
      <c r="AB72">
        <v>13</v>
      </c>
      <c r="AC72" t="s">
        <v>1310</v>
      </c>
      <c r="AD72">
        <v>14</v>
      </c>
      <c r="AE72" t="s">
        <v>1390</v>
      </c>
      <c r="AF72">
        <v>15</v>
      </c>
      <c r="AG72" t="s">
        <v>1509</v>
      </c>
      <c r="AH72">
        <v>16</v>
      </c>
      <c r="AI72" t="s">
        <v>1625</v>
      </c>
      <c r="AP72">
        <v>20</v>
      </c>
      <c r="AQ72" t="s">
        <v>1825</v>
      </c>
      <c r="AR72">
        <v>21</v>
      </c>
      <c r="AS72" t="s">
        <v>2386</v>
      </c>
      <c r="BB72">
        <v>26</v>
      </c>
      <c r="BC72" t="s">
        <v>1434</v>
      </c>
      <c r="BJ72">
        <v>30</v>
      </c>
      <c r="BK72" t="s">
        <v>2841</v>
      </c>
      <c r="BL72">
        <v>31</v>
      </c>
      <c r="BM72" t="s">
        <v>3038</v>
      </c>
    </row>
    <row r="73" spans="5:65">
      <c r="E73">
        <v>2045</v>
      </c>
      <c r="P73">
        <v>7</v>
      </c>
      <c r="Q73" t="s">
        <v>962</v>
      </c>
      <c r="Z73">
        <v>12</v>
      </c>
      <c r="AA73" t="s">
        <v>1232</v>
      </c>
      <c r="AB73">
        <v>13</v>
      </c>
      <c r="AC73" t="s">
        <v>1311</v>
      </c>
      <c r="AD73">
        <v>14</v>
      </c>
      <c r="AE73" t="s">
        <v>1391</v>
      </c>
      <c r="AF73">
        <v>15</v>
      </c>
      <c r="AG73" t="s">
        <v>1510</v>
      </c>
      <c r="AH73">
        <v>16</v>
      </c>
      <c r="AI73" t="s">
        <v>1626</v>
      </c>
      <c r="AP73">
        <v>20</v>
      </c>
      <c r="AQ73" t="s">
        <v>1826</v>
      </c>
      <c r="AR73">
        <v>21</v>
      </c>
      <c r="AS73" t="s">
        <v>2387</v>
      </c>
      <c r="BB73">
        <v>26</v>
      </c>
      <c r="BC73" t="s">
        <v>2680</v>
      </c>
      <c r="BJ73">
        <v>30</v>
      </c>
      <c r="BK73" t="s">
        <v>2842</v>
      </c>
      <c r="BL73">
        <v>31</v>
      </c>
      <c r="BM73" t="s">
        <v>3039</v>
      </c>
    </row>
    <row r="74" spans="5:65">
      <c r="E74">
        <v>2046</v>
      </c>
      <c r="P74">
        <v>7</v>
      </c>
      <c r="Q74" t="s">
        <v>963</v>
      </c>
      <c r="Z74">
        <v>12</v>
      </c>
      <c r="AA74" t="s">
        <v>1233</v>
      </c>
      <c r="AB74">
        <v>13</v>
      </c>
      <c r="AC74" t="s">
        <v>1312</v>
      </c>
      <c r="AD74">
        <v>14</v>
      </c>
      <c r="AE74" t="s">
        <v>1392</v>
      </c>
      <c r="AF74">
        <v>15</v>
      </c>
      <c r="AG74" t="s">
        <v>1511</v>
      </c>
      <c r="AH74">
        <v>16</v>
      </c>
      <c r="AI74" t="s">
        <v>1627</v>
      </c>
      <c r="AP74">
        <v>20</v>
      </c>
      <c r="AQ74" t="s">
        <v>1827</v>
      </c>
      <c r="AR74">
        <v>21</v>
      </c>
      <c r="AS74" t="s">
        <v>2388</v>
      </c>
      <c r="BB74">
        <v>26</v>
      </c>
      <c r="BC74" t="s">
        <v>2681</v>
      </c>
      <c r="BJ74">
        <v>30</v>
      </c>
      <c r="BK74" t="s">
        <v>2843</v>
      </c>
      <c r="BL74">
        <v>31</v>
      </c>
      <c r="BM74" t="s">
        <v>3040</v>
      </c>
    </row>
    <row r="75" spans="5:65">
      <c r="E75">
        <v>2047</v>
      </c>
      <c r="P75">
        <v>7</v>
      </c>
      <c r="Q75" t="s">
        <v>964</v>
      </c>
      <c r="Z75">
        <v>12</v>
      </c>
      <c r="AA75" t="s">
        <v>1234</v>
      </c>
      <c r="AB75">
        <v>13</v>
      </c>
      <c r="AC75" t="s">
        <v>1313</v>
      </c>
      <c r="AD75">
        <v>14</v>
      </c>
      <c r="AE75" t="s">
        <v>1393</v>
      </c>
      <c r="AF75">
        <v>15</v>
      </c>
      <c r="AG75" t="s">
        <v>974</v>
      </c>
      <c r="AH75">
        <v>16</v>
      </c>
      <c r="AI75" t="s">
        <v>1628</v>
      </c>
      <c r="AP75">
        <v>20</v>
      </c>
      <c r="AQ75" t="s">
        <v>1828</v>
      </c>
      <c r="AR75">
        <v>21</v>
      </c>
      <c r="AS75" t="s">
        <v>2389</v>
      </c>
      <c r="BJ75">
        <v>30</v>
      </c>
      <c r="BK75" t="s">
        <v>2844</v>
      </c>
      <c r="BL75">
        <v>31</v>
      </c>
      <c r="BM75" t="s">
        <v>3041</v>
      </c>
    </row>
    <row r="76" spans="5:65">
      <c r="E76">
        <v>2048</v>
      </c>
      <c r="P76">
        <v>7</v>
      </c>
      <c r="Q76" t="s">
        <v>965</v>
      </c>
      <c r="Z76">
        <v>12</v>
      </c>
      <c r="AA76" t="s">
        <v>1235</v>
      </c>
      <c r="AB76">
        <v>13</v>
      </c>
      <c r="AC76" t="s">
        <v>1314</v>
      </c>
      <c r="AD76">
        <v>14</v>
      </c>
      <c r="AE76" t="s">
        <v>1394</v>
      </c>
      <c r="AF76">
        <v>15</v>
      </c>
      <c r="AG76" t="s">
        <v>1512</v>
      </c>
      <c r="AH76">
        <v>16</v>
      </c>
      <c r="AI76" t="s">
        <v>1629</v>
      </c>
      <c r="AP76">
        <v>20</v>
      </c>
      <c r="AQ76" t="s">
        <v>1829</v>
      </c>
      <c r="AR76">
        <v>21</v>
      </c>
      <c r="AS76" t="s">
        <v>1267</v>
      </c>
      <c r="BJ76">
        <v>30</v>
      </c>
      <c r="BK76" t="s">
        <v>2845</v>
      </c>
      <c r="BL76">
        <v>31</v>
      </c>
      <c r="BM76" t="s">
        <v>3042</v>
      </c>
    </row>
    <row r="77" spans="5:65">
      <c r="E77">
        <v>2049</v>
      </c>
      <c r="P77">
        <v>7</v>
      </c>
      <c r="Q77" t="s">
        <v>966</v>
      </c>
      <c r="Z77">
        <v>12</v>
      </c>
      <c r="AA77" t="s">
        <v>1236</v>
      </c>
      <c r="AB77">
        <v>13</v>
      </c>
      <c r="AC77" t="s">
        <v>1315</v>
      </c>
      <c r="AD77">
        <v>14</v>
      </c>
      <c r="AE77" t="s">
        <v>1395</v>
      </c>
      <c r="AF77">
        <v>15</v>
      </c>
      <c r="AG77" t="s">
        <v>1513</v>
      </c>
      <c r="AH77">
        <v>16</v>
      </c>
      <c r="AI77" t="s">
        <v>1630</v>
      </c>
      <c r="AP77">
        <v>20</v>
      </c>
      <c r="AQ77" t="s">
        <v>1830</v>
      </c>
      <c r="AR77">
        <v>21</v>
      </c>
      <c r="AS77" t="s">
        <v>2390</v>
      </c>
      <c r="BJ77">
        <v>30</v>
      </c>
      <c r="BK77" t="s">
        <v>2846</v>
      </c>
      <c r="BL77">
        <v>31</v>
      </c>
      <c r="BM77" t="s">
        <v>3043</v>
      </c>
    </row>
    <row r="78" spans="5:65">
      <c r="E78">
        <v>2050</v>
      </c>
      <c r="P78">
        <v>7</v>
      </c>
      <c r="Q78" t="s">
        <v>967</v>
      </c>
      <c r="Z78">
        <v>12</v>
      </c>
      <c r="AA78" t="s">
        <v>1237</v>
      </c>
      <c r="AB78">
        <v>13</v>
      </c>
      <c r="AC78" t="s">
        <v>1316</v>
      </c>
      <c r="AD78">
        <v>14</v>
      </c>
      <c r="AE78" t="s">
        <v>1221</v>
      </c>
      <c r="AF78">
        <v>15</v>
      </c>
      <c r="AG78" t="s">
        <v>1514</v>
      </c>
      <c r="AH78">
        <v>16</v>
      </c>
      <c r="AI78" t="s">
        <v>1631</v>
      </c>
      <c r="AP78">
        <v>20</v>
      </c>
      <c r="AQ78" t="s">
        <v>1831</v>
      </c>
      <c r="AR78">
        <v>21</v>
      </c>
      <c r="AS78" t="s">
        <v>2391</v>
      </c>
      <c r="BJ78">
        <v>30</v>
      </c>
      <c r="BK78" t="s">
        <v>2847</v>
      </c>
      <c r="BL78">
        <v>31</v>
      </c>
      <c r="BM78" t="s">
        <v>3044</v>
      </c>
    </row>
    <row r="79" spans="5:65">
      <c r="P79">
        <v>7</v>
      </c>
      <c r="Q79" t="s">
        <v>968</v>
      </c>
      <c r="Z79">
        <v>12</v>
      </c>
      <c r="AA79" t="s">
        <v>1238</v>
      </c>
      <c r="AB79">
        <v>13</v>
      </c>
      <c r="AC79" t="s">
        <v>1317</v>
      </c>
      <c r="AD79">
        <v>14</v>
      </c>
      <c r="AE79" t="s">
        <v>1396</v>
      </c>
      <c r="AF79">
        <v>15</v>
      </c>
      <c r="AG79" t="s">
        <v>1515</v>
      </c>
      <c r="AH79">
        <v>16</v>
      </c>
      <c r="AI79" t="s">
        <v>1632</v>
      </c>
      <c r="AP79">
        <v>20</v>
      </c>
      <c r="AQ79" t="s">
        <v>1832</v>
      </c>
      <c r="AR79">
        <v>21</v>
      </c>
      <c r="AS79" t="s">
        <v>2392</v>
      </c>
      <c r="BJ79">
        <v>30</v>
      </c>
      <c r="BK79" t="s">
        <v>2848</v>
      </c>
      <c r="BL79">
        <v>31</v>
      </c>
      <c r="BM79" t="s">
        <v>3045</v>
      </c>
    </row>
    <row r="80" spans="5:65">
      <c r="P80">
        <v>7</v>
      </c>
      <c r="Q80" t="s">
        <v>969</v>
      </c>
      <c r="Z80">
        <v>12</v>
      </c>
      <c r="AA80" t="s">
        <v>1239</v>
      </c>
      <c r="AB80">
        <v>13</v>
      </c>
      <c r="AC80" t="s">
        <v>1318</v>
      </c>
      <c r="AD80">
        <v>14</v>
      </c>
      <c r="AE80" t="s">
        <v>1397</v>
      </c>
      <c r="AF80">
        <v>15</v>
      </c>
      <c r="AG80" t="s">
        <v>1516</v>
      </c>
      <c r="AH80">
        <v>16</v>
      </c>
      <c r="AI80" t="s">
        <v>1633</v>
      </c>
      <c r="AP80">
        <v>20</v>
      </c>
      <c r="AQ80" t="s">
        <v>1833</v>
      </c>
      <c r="AR80">
        <v>21</v>
      </c>
      <c r="AS80" t="s">
        <v>2393</v>
      </c>
      <c r="BJ80">
        <v>30</v>
      </c>
      <c r="BK80" t="s">
        <v>2849</v>
      </c>
      <c r="BL80">
        <v>31</v>
      </c>
      <c r="BM80" t="s">
        <v>3046</v>
      </c>
    </row>
    <row r="81" spans="16:65">
      <c r="P81">
        <v>7</v>
      </c>
      <c r="Q81" t="s">
        <v>970</v>
      </c>
      <c r="Z81">
        <v>12</v>
      </c>
      <c r="AA81" t="s">
        <v>1240</v>
      </c>
      <c r="AB81">
        <v>13</v>
      </c>
      <c r="AC81" t="s">
        <v>1319</v>
      </c>
      <c r="AD81">
        <v>14</v>
      </c>
      <c r="AE81" t="s">
        <v>1398</v>
      </c>
      <c r="AF81">
        <v>15</v>
      </c>
      <c r="AG81" t="s">
        <v>1517</v>
      </c>
      <c r="AH81">
        <v>16</v>
      </c>
      <c r="AI81" t="s">
        <v>982</v>
      </c>
      <c r="AP81">
        <v>20</v>
      </c>
      <c r="AQ81" t="s">
        <v>1834</v>
      </c>
      <c r="AR81">
        <v>21</v>
      </c>
      <c r="AS81" t="s">
        <v>2394</v>
      </c>
      <c r="BJ81">
        <v>30</v>
      </c>
      <c r="BK81" t="s">
        <v>2850</v>
      </c>
      <c r="BL81">
        <v>31</v>
      </c>
      <c r="BM81" t="s">
        <v>3047</v>
      </c>
    </row>
    <row r="82" spans="16:65">
      <c r="P82">
        <v>7</v>
      </c>
      <c r="Q82" t="s">
        <v>971</v>
      </c>
      <c r="Z82">
        <v>12</v>
      </c>
      <c r="AA82" t="s">
        <v>1241</v>
      </c>
      <c r="AB82">
        <v>13</v>
      </c>
      <c r="AC82" t="s">
        <v>1320</v>
      </c>
      <c r="AD82">
        <v>14</v>
      </c>
      <c r="AE82" t="s">
        <v>1399</v>
      </c>
      <c r="AF82">
        <v>15</v>
      </c>
      <c r="AG82" t="s">
        <v>1518</v>
      </c>
      <c r="AH82">
        <v>16</v>
      </c>
      <c r="AI82" t="s">
        <v>1634</v>
      </c>
      <c r="AP82">
        <v>20</v>
      </c>
      <c r="AQ82" t="s">
        <v>1835</v>
      </c>
      <c r="AR82">
        <v>21</v>
      </c>
      <c r="AS82" t="s">
        <v>2395</v>
      </c>
      <c r="BJ82">
        <v>30</v>
      </c>
      <c r="BK82" t="s">
        <v>2851</v>
      </c>
      <c r="BL82">
        <v>31</v>
      </c>
      <c r="BM82" t="s">
        <v>3048</v>
      </c>
    </row>
    <row r="83" spans="16:65">
      <c r="P83">
        <v>7</v>
      </c>
      <c r="Q83" t="s">
        <v>972</v>
      </c>
      <c r="Z83">
        <v>12</v>
      </c>
      <c r="AA83" t="s">
        <v>1242</v>
      </c>
      <c r="AB83">
        <v>13</v>
      </c>
      <c r="AC83" t="s">
        <v>1321</v>
      </c>
      <c r="AD83">
        <v>14</v>
      </c>
      <c r="AE83" t="s">
        <v>1400</v>
      </c>
      <c r="AF83">
        <v>15</v>
      </c>
      <c r="AG83" t="s">
        <v>1519</v>
      </c>
      <c r="AH83">
        <v>16</v>
      </c>
      <c r="AI83" t="s">
        <v>1635</v>
      </c>
      <c r="AP83">
        <v>20</v>
      </c>
      <c r="AQ83" t="s">
        <v>1836</v>
      </c>
      <c r="AR83">
        <v>21</v>
      </c>
      <c r="AS83" t="s">
        <v>2396</v>
      </c>
      <c r="BJ83">
        <v>30</v>
      </c>
      <c r="BK83" t="s">
        <v>2852</v>
      </c>
      <c r="BL83">
        <v>31</v>
      </c>
      <c r="BM83" t="s">
        <v>3049</v>
      </c>
    </row>
    <row r="84" spans="16:65">
      <c r="P84">
        <v>7</v>
      </c>
      <c r="Q84" t="s">
        <v>973</v>
      </c>
      <c r="AB84">
        <v>13</v>
      </c>
      <c r="AC84" t="s">
        <v>1322</v>
      </c>
      <c r="AD84">
        <v>14</v>
      </c>
      <c r="AE84" t="s">
        <v>1401</v>
      </c>
      <c r="AF84">
        <v>15</v>
      </c>
      <c r="AG84" t="s">
        <v>1520</v>
      </c>
      <c r="AH84">
        <v>16</v>
      </c>
      <c r="AI84" t="s">
        <v>1636</v>
      </c>
      <c r="AP84">
        <v>20</v>
      </c>
      <c r="AQ84" t="s">
        <v>1837</v>
      </c>
      <c r="AR84">
        <v>21</v>
      </c>
      <c r="AS84" t="s">
        <v>2397</v>
      </c>
      <c r="BJ84">
        <v>30</v>
      </c>
      <c r="BK84" t="s">
        <v>2853</v>
      </c>
      <c r="BL84">
        <v>31</v>
      </c>
      <c r="BM84" t="s">
        <v>3050</v>
      </c>
    </row>
    <row r="85" spans="16:65">
      <c r="P85">
        <v>7</v>
      </c>
      <c r="Q85" t="s">
        <v>974</v>
      </c>
      <c r="AB85">
        <v>13</v>
      </c>
      <c r="AC85" t="s">
        <v>1323</v>
      </c>
      <c r="AD85">
        <v>14</v>
      </c>
      <c r="AE85" t="s">
        <v>1402</v>
      </c>
      <c r="AF85">
        <v>15</v>
      </c>
      <c r="AG85" t="s">
        <v>1521</v>
      </c>
      <c r="AH85">
        <v>16</v>
      </c>
      <c r="AI85" t="s">
        <v>1637</v>
      </c>
      <c r="AP85">
        <v>20</v>
      </c>
      <c r="AQ85" t="s">
        <v>1838</v>
      </c>
      <c r="AR85">
        <v>21</v>
      </c>
      <c r="AS85" t="s">
        <v>2398</v>
      </c>
      <c r="BJ85">
        <v>30</v>
      </c>
      <c r="BK85" t="s">
        <v>2854</v>
      </c>
      <c r="BL85">
        <v>31</v>
      </c>
      <c r="BM85" t="s">
        <v>3051</v>
      </c>
    </row>
    <row r="86" spans="16:65">
      <c r="P86">
        <v>7</v>
      </c>
      <c r="Q86" t="s">
        <v>975</v>
      </c>
      <c r="AB86">
        <v>13</v>
      </c>
      <c r="AC86" t="s">
        <v>1324</v>
      </c>
      <c r="AD86">
        <v>14</v>
      </c>
      <c r="AE86" t="s">
        <v>1403</v>
      </c>
      <c r="AF86">
        <v>15</v>
      </c>
      <c r="AG86" t="s">
        <v>1522</v>
      </c>
      <c r="AH86">
        <v>16</v>
      </c>
      <c r="AI86" t="s">
        <v>1638</v>
      </c>
      <c r="AP86">
        <v>20</v>
      </c>
      <c r="AQ86" t="s">
        <v>1839</v>
      </c>
      <c r="AR86">
        <v>21</v>
      </c>
      <c r="AS86" t="s">
        <v>2399</v>
      </c>
      <c r="BJ86">
        <v>30</v>
      </c>
      <c r="BK86" t="s">
        <v>2855</v>
      </c>
      <c r="BL86">
        <v>31</v>
      </c>
      <c r="BM86" t="s">
        <v>3052</v>
      </c>
    </row>
    <row r="87" spans="16:65">
      <c r="P87">
        <v>7</v>
      </c>
      <c r="Q87" t="s">
        <v>976</v>
      </c>
      <c r="AD87">
        <v>14</v>
      </c>
      <c r="AE87" t="s">
        <v>1404</v>
      </c>
      <c r="AF87">
        <v>15</v>
      </c>
      <c r="AG87" t="s">
        <v>1523</v>
      </c>
      <c r="AH87">
        <v>16</v>
      </c>
      <c r="AI87" t="s">
        <v>1639</v>
      </c>
      <c r="AP87">
        <v>20</v>
      </c>
      <c r="AQ87" t="s">
        <v>1840</v>
      </c>
      <c r="AR87">
        <v>21</v>
      </c>
      <c r="AS87" t="s">
        <v>2400</v>
      </c>
      <c r="BJ87">
        <v>30</v>
      </c>
      <c r="BK87" t="s">
        <v>2856</v>
      </c>
      <c r="BL87">
        <v>31</v>
      </c>
      <c r="BM87" t="s">
        <v>3053</v>
      </c>
    </row>
    <row r="88" spans="16:65">
      <c r="P88">
        <v>7</v>
      </c>
      <c r="Q88" t="s">
        <v>977</v>
      </c>
      <c r="AD88">
        <v>14</v>
      </c>
      <c r="AE88" t="s">
        <v>1405</v>
      </c>
      <c r="AF88">
        <v>15</v>
      </c>
      <c r="AG88" t="s">
        <v>1524</v>
      </c>
      <c r="AH88">
        <v>16</v>
      </c>
      <c r="AI88" t="s">
        <v>1640</v>
      </c>
      <c r="AP88">
        <v>20</v>
      </c>
      <c r="AQ88" t="s">
        <v>1841</v>
      </c>
      <c r="AR88">
        <v>21</v>
      </c>
      <c r="AS88" t="s">
        <v>2401</v>
      </c>
      <c r="BJ88">
        <v>30</v>
      </c>
      <c r="BK88" t="s">
        <v>2857</v>
      </c>
      <c r="BL88">
        <v>31</v>
      </c>
      <c r="BM88" t="s">
        <v>3054</v>
      </c>
    </row>
    <row r="89" spans="16:65">
      <c r="P89">
        <v>7</v>
      </c>
      <c r="Q89" t="s">
        <v>978</v>
      </c>
      <c r="AD89">
        <v>14</v>
      </c>
      <c r="AE89" t="s">
        <v>1406</v>
      </c>
      <c r="AF89">
        <v>15</v>
      </c>
      <c r="AG89" t="s">
        <v>1525</v>
      </c>
      <c r="AH89">
        <v>16</v>
      </c>
      <c r="AI89" t="s">
        <v>1641</v>
      </c>
      <c r="AP89">
        <v>20</v>
      </c>
      <c r="AQ89" t="s">
        <v>1842</v>
      </c>
      <c r="AR89">
        <v>21</v>
      </c>
      <c r="AS89" t="s">
        <v>2402</v>
      </c>
      <c r="BJ89">
        <v>30</v>
      </c>
      <c r="BK89" t="s">
        <v>2858</v>
      </c>
      <c r="BL89">
        <v>31</v>
      </c>
      <c r="BM89" t="s">
        <v>3055</v>
      </c>
    </row>
    <row r="90" spans="16:65">
      <c r="P90">
        <v>7</v>
      </c>
      <c r="Q90" t="s">
        <v>979</v>
      </c>
      <c r="AD90">
        <v>14</v>
      </c>
      <c r="AE90" t="s">
        <v>1407</v>
      </c>
      <c r="AF90">
        <v>15</v>
      </c>
      <c r="AG90" t="s">
        <v>1526</v>
      </c>
      <c r="AH90">
        <v>16</v>
      </c>
      <c r="AI90" t="s">
        <v>1642</v>
      </c>
      <c r="AP90">
        <v>20</v>
      </c>
      <c r="AQ90" t="s">
        <v>1843</v>
      </c>
      <c r="AR90">
        <v>21</v>
      </c>
      <c r="AS90" t="s">
        <v>2403</v>
      </c>
      <c r="BJ90">
        <v>30</v>
      </c>
      <c r="BK90" t="s">
        <v>2859</v>
      </c>
      <c r="BL90">
        <v>31</v>
      </c>
      <c r="BM90" t="s">
        <v>3056</v>
      </c>
    </row>
    <row r="91" spans="16:65">
      <c r="P91">
        <v>7</v>
      </c>
      <c r="Q91" t="s">
        <v>980</v>
      </c>
      <c r="AD91">
        <v>14</v>
      </c>
      <c r="AE91" t="s">
        <v>1408</v>
      </c>
      <c r="AF91">
        <v>15</v>
      </c>
      <c r="AG91" t="s">
        <v>1527</v>
      </c>
      <c r="AH91">
        <v>16</v>
      </c>
      <c r="AI91" t="s">
        <v>1643</v>
      </c>
      <c r="AP91">
        <v>20</v>
      </c>
      <c r="AQ91" t="s">
        <v>1844</v>
      </c>
      <c r="AR91">
        <v>21</v>
      </c>
      <c r="AS91" t="s">
        <v>2404</v>
      </c>
      <c r="BJ91">
        <v>30</v>
      </c>
      <c r="BK91" t="s">
        <v>2860</v>
      </c>
      <c r="BL91">
        <v>31</v>
      </c>
      <c r="BM91" t="s">
        <v>3057</v>
      </c>
    </row>
    <row r="92" spans="16:65">
      <c r="P92">
        <v>7</v>
      </c>
      <c r="Q92" t="s">
        <v>981</v>
      </c>
      <c r="AD92">
        <v>14</v>
      </c>
      <c r="AE92" t="s">
        <v>1409</v>
      </c>
      <c r="AF92">
        <v>15</v>
      </c>
      <c r="AG92" t="s">
        <v>1528</v>
      </c>
      <c r="AH92">
        <v>16</v>
      </c>
      <c r="AI92" t="s">
        <v>1644</v>
      </c>
      <c r="AP92">
        <v>20</v>
      </c>
      <c r="AQ92" t="s">
        <v>1845</v>
      </c>
      <c r="AR92">
        <v>21</v>
      </c>
      <c r="AS92" t="s">
        <v>2405</v>
      </c>
      <c r="BJ92">
        <v>30</v>
      </c>
      <c r="BK92" t="s">
        <v>2861</v>
      </c>
      <c r="BL92">
        <v>31</v>
      </c>
      <c r="BM92" t="s">
        <v>3058</v>
      </c>
    </row>
    <row r="93" spans="16:65">
      <c r="P93">
        <v>7</v>
      </c>
      <c r="Q93" t="s">
        <v>982</v>
      </c>
      <c r="AD93">
        <v>14</v>
      </c>
      <c r="AE93" t="s">
        <v>1410</v>
      </c>
      <c r="AF93">
        <v>15</v>
      </c>
      <c r="AG93" t="s">
        <v>1529</v>
      </c>
      <c r="AH93">
        <v>16</v>
      </c>
      <c r="AI93" t="s">
        <v>1645</v>
      </c>
      <c r="AP93">
        <v>20</v>
      </c>
      <c r="AQ93" t="s">
        <v>1846</v>
      </c>
      <c r="AR93">
        <v>21</v>
      </c>
      <c r="AS93" t="s">
        <v>2406</v>
      </c>
      <c r="BJ93">
        <v>30</v>
      </c>
      <c r="BK93" t="s">
        <v>2862</v>
      </c>
      <c r="BL93">
        <v>31</v>
      </c>
      <c r="BM93" t="s">
        <v>3059</v>
      </c>
    </row>
    <row r="94" spans="16:65">
      <c r="P94">
        <v>7</v>
      </c>
      <c r="Q94" t="s">
        <v>983</v>
      </c>
      <c r="AD94">
        <v>14</v>
      </c>
      <c r="AE94" t="s">
        <v>1411</v>
      </c>
      <c r="AF94">
        <v>15</v>
      </c>
      <c r="AG94" t="s">
        <v>1530</v>
      </c>
      <c r="AH94">
        <v>16</v>
      </c>
      <c r="AI94" t="s">
        <v>1646</v>
      </c>
      <c r="AP94">
        <v>20</v>
      </c>
      <c r="AQ94" t="s">
        <v>1847</v>
      </c>
      <c r="AR94">
        <v>21</v>
      </c>
      <c r="AS94" t="s">
        <v>2407</v>
      </c>
      <c r="BJ94">
        <v>30</v>
      </c>
      <c r="BK94" t="s">
        <v>1488</v>
      </c>
      <c r="BL94">
        <v>31</v>
      </c>
      <c r="BM94" t="s">
        <v>3060</v>
      </c>
    </row>
    <row r="95" spans="16:65">
      <c r="P95">
        <v>7</v>
      </c>
      <c r="Q95" t="s">
        <v>984</v>
      </c>
      <c r="AD95">
        <v>14</v>
      </c>
      <c r="AE95" t="s">
        <v>1412</v>
      </c>
      <c r="AF95">
        <v>15</v>
      </c>
      <c r="AG95" t="s">
        <v>1531</v>
      </c>
      <c r="AH95">
        <v>16</v>
      </c>
      <c r="AI95" t="s">
        <v>1647</v>
      </c>
      <c r="AP95">
        <v>20</v>
      </c>
      <c r="AQ95" t="s">
        <v>1848</v>
      </c>
      <c r="AR95">
        <v>21</v>
      </c>
      <c r="AS95" t="s">
        <v>2408</v>
      </c>
      <c r="BJ95">
        <v>30</v>
      </c>
      <c r="BK95" t="s">
        <v>2863</v>
      </c>
      <c r="BL95">
        <v>31</v>
      </c>
      <c r="BM95" t="s">
        <v>3061</v>
      </c>
    </row>
    <row r="96" spans="16:65">
      <c r="P96">
        <v>7</v>
      </c>
      <c r="Q96" t="s">
        <v>985</v>
      </c>
      <c r="AD96">
        <v>14</v>
      </c>
      <c r="AE96" t="s">
        <v>1413</v>
      </c>
      <c r="AF96">
        <v>15</v>
      </c>
      <c r="AG96" t="s">
        <v>1532</v>
      </c>
      <c r="AH96">
        <v>16</v>
      </c>
      <c r="AI96" t="s">
        <v>1648</v>
      </c>
      <c r="AP96">
        <v>20</v>
      </c>
      <c r="AQ96" t="s">
        <v>1849</v>
      </c>
      <c r="AR96">
        <v>21</v>
      </c>
      <c r="AS96" t="s">
        <v>2409</v>
      </c>
      <c r="BJ96">
        <v>30</v>
      </c>
      <c r="BK96" t="s">
        <v>2864</v>
      </c>
      <c r="BL96">
        <v>31</v>
      </c>
      <c r="BM96" t="s">
        <v>3062</v>
      </c>
    </row>
    <row r="97" spans="16:65">
      <c r="P97">
        <v>7</v>
      </c>
      <c r="Q97" t="s">
        <v>986</v>
      </c>
      <c r="AD97">
        <v>14</v>
      </c>
      <c r="AE97" t="s">
        <v>1414</v>
      </c>
      <c r="AF97">
        <v>15</v>
      </c>
      <c r="AG97" t="s">
        <v>1533</v>
      </c>
      <c r="AH97">
        <v>16</v>
      </c>
      <c r="AI97" t="s">
        <v>1649</v>
      </c>
      <c r="AP97">
        <v>20</v>
      </c>
      <c r="AQ97" t="s">
        <v>1850</v>
      </c>
      <c r="AR97">
        <v>21</v>
      </c>
      <c r="AS97" t="s">
        <v>2410</v>
      </c>
      <c r="BJ97">
        <v>30</v>
      </c>
      <c r="BK97" t="s">
        <v>2865</v>
      </c>
      <c r="BL97">
        <v>31</v>
      </c>
      <c r="BM97" t="s">
        <v>3063</v>
      </c>
    </row>
    <row r="98" spans="16:65">
      <c r="P98">
        <v>7</v>
      </c>
      <c r="Q98" t="s">
        <v>987</v>
      </c>
      <c r="AD98">
        <v>14</v>
      </c>
      <c r="AE98" t="s">
        <v>1415</v>
      </c>
      <c r="AF98">
        <v>15</v>
      </c>
      <c r="AG98" t="s">
        <v>1534</v>
      </c>
      <c r="AH98">
        <v>16</v>
      </c>
      <c r="AI98" t="s">
        <v>1650</v>
      </c>
      <c r="AP98">
        <v>20</v>
      </c>
      <c r="AQ98" t="s">
        <v>1851</v>
      </c>
      <c r="AR98">
        <v>21</v>
      </c>
      <c r="AS98" t="s">
        <v>2411</v>
      </c>
      <c r="BJ98">
        <v>30</v>
      </c>
      <c r="BK98" t="s">
        <v>2866</v>
      </c>
      <c r="BL98">
        <v>31</v>
      </c>
      <c r="BM98" t="s">
        <v>3064</v>
      </c>
    </row>
    <row r="99" spans="16:65">
      <c r="P99">
        <v>7</v>
      </c>
      <c r="Q99" t="s">
        <v>988</v>
      </c>
      <c r="AD99">
        <v>14</v>
      </c>
      <c r="AE99" t="s">
        <v>1416</v>
      </c>
      <c r="AF99">
        <v>15</v>
      </c>
      <c r="AG99" t="s">
        <v>1535</v>
      </c>
      <c r="AH99">
        <v>16</v>
      </c>
      <c r="AI99" t="s">
        <v>1651</v>
      </c>
      <c r="AP99">
        <v>20</v>
      </c>
      <c r="AQ99" t="s">
        <v>1852</v>
      </c>
      <c r="AR99">
        <v>21</v>
      </c>
      <c r="AS99" t="s">
        <v>2412</v>
      </c>
      <c r="BJ99">
        <v>30</v>
      </c>
      <c r="BK99" t="s">
        <v>2867</v>
      </c>
      <c r="BL99">
        <v>31</v>
      </c>
      <c r="BM99" t="s">
        <v>3065</v>
      </c>
    </row>
    <row r="100" spans="16:65">
      <c r="P100">
        <v>7</v>
      </c>
      <c r="Q100" t="s">
        <v>989</v>
      </c>
      <c r="AD100">
        <v>14</v>
      </c>
      <c r="AE100" t="s">
        <v>1417</v>
      </c>
      <c r="AF100">
        <v>15</v>
      </c>
      <c r="AG100" t="s">
        <v>1536</v>
      </c>
      <c r="AH100">
        <v>16</v>
      </c>
      <c r="AI100" t="s">
        <v>1652</v>
      </c>
      <c r="AP100">
        <v>20</v>
      </c>
      <c r="AQ100" t="s">
        <v>1853</v>
      </c>
      <c r="AR100">
        <v>21</v>
      </c>
      <c r="AS100" t="s">
        <v>2413</v>
      </c>
      <c r="BJ100">
        <v>30</v>
      </c>
      <c r="BK100" t="s">
        <v>2868</v>
      </c>
      <c r="BL100">
        <v>31</v>
      </c>
      <c r="BM100" t="s">
        <v>3066</v>
      </c>
    </row>
    <row r="101" spans="16:65">
      <c r="P101">
        <v>7</v>
      </c>
      <c r="Q101" t="s">
        <v>990</v>
      </c>
      <c r="AD101">
        <v>14</v>
      </c>
      <c r="AE101" t="s">
        <v>1418</v>
      </c>
      <c r="AF101">
        <v>15</v>
      </c>
      <c r="AG101" t="s">
        <v>1537</v>
      </c>
      <c r="AH101">
        <v>16</v>
      </c>
      <c r="AI101" t="s">
        <v>1427</v>
      </c>
      <c r="AP101">
        <v>20</v>
      </c>
      <c r="AQ101" t="s">
        <v>1854</v>
      </c>
      <c r="AR101">
        <v>21</v>
      </c>
      <c r="AS101" t="s">
        <v>2414</v>
      </c>
      <c r="BJ101">
        <v>30</v>
      </c>
      <c r="BK101" t="s">
        <v>2869</v>
      </c>
      <c r="BL101">
        <v>31</v>
      </c>
      <c r="BM101" t="s">
        <v>3067</v>
      </c>
    </row>
    <row r="102" spans="16:65">
      <c r="P102">
        <v>7</v>
      </c>
      <c r="Q102" t="s">
        <v>991</v>
      </c>
      <c r="AD102">
        <v>14</v>
      </c>
      <c r="AE102" t="s">
        <v>1419</v>
      </c>
      <c r="AF102">
        <v>15</v>
      </c>
      <c r="AG102" t="s">
        <v>1538</v>
      </c>
      <c r="AH102">
        <v>16</v>
      </c>
      <c r="AI102" t="s">
        <v>1653</v>
      </c>
      <c r="AP102">
        <v>20</v>
      </c>
      <c r="AQ102" t="s">
        <v>1855</v>
      </c>
      <c r="AR102">
        <v>21</v>
      </c>
      <c r="AS102" t="s">
        <v>2415</v>
      </c>
      <c r="BJ102">
        <v>30</v>
      </c>
      <c r="BK102" t="s">
        <v>2870</v>
      </c>
      <c r="BL102">
        <v>31</v>
      </c>
      <c r="BM102" t="s">
        <v>3068</v>
      </c>
    </row>
    <row r="103" spans="16:65">
      <c r="P103">
        <v>7</v>
      </c>
      <c r="Q103" t="s">
        <v>992</v>
      </c>
      <c r="AD103">
        <v>14</v>
      </c>
      <c r="AE103" t="s">
        <v>1420</v>
      </c>
      <c r="AF103">
        <v>15</v>
      </c>
      <c r="AG103" t="s">
        <v>1539</v>
      </c>
      <c r="AH103">
        <v>16</v>
      </c>
      <c r="AI103" t="s">
        <v>1654</v>
      </c>
      <c r="AP103">
        <v>20</v>
      </c>
      <c r="AQ103" t="s">
        <v>1856</v>
      </c>
      <c r="AR103">
        <v>21</v>
      </c>
      <c r="AS103" t="s">
        <v>2416</v>
      </c>
      <c r="BJ103">
        <v>30</v>
      </c>
      <c r="BK103" t="s">
        <v>2871</v>
      </c>
      <c r="BL103">
        <v>31</v>
      </c>
      <c r="BM103" t="s">
        <v>3069</v>
      </c>
    </row>
    <row r="104" spans="16:65">
      <c r="P104">
        <v>7</v>
      </c>
      <c r="Q104" t="s">
        <v>993</v>
      </c>
      <c r="AD104">
        <v>14</v>
      </c>
      <c r="AE104" t="s">
        <v>1000</v>
      </c>
      <c r="AF104">
        <v>15</v>
      </c>
      <c r="AG104" t="s">
        <v>1540</v>
      </c>
      <c r="AH104">
        <v>16</v>
      </c>
      <c r="AI104" t="s">
        <v>1655</v>
      </c>
      <c r="AP104">
        <v>20</v>
      </c>
      <c r="AQ104" t="s">
        <v>1857</v>
      </c>
      <c r="AR104">
        <v>21</v>
      </c>
      <c r="AS104" t="s">
        <v>2417</v>
      </c>
      <c r="BJ104">
        <v>30</v>
      </c>
      <c r="BK104" t="s">
        <v>2872</v>
      </c>
      <c r="BL104">
        <v>31</v>
      </c>
      <c r="BM104" t="s">
        <v>3070</v>
      </c>
    </row>
    <row r="105" spans="16:65">
      <c r="P105">
        <v>7</v>
      </c>
      <c r="Q105" t="s">
        <v>994</v>
      </c>
      <c r="AD105">
        <v>14</v>
      </c>
      <c r="AE105" t="s">
        <v>1421</v>
      </c>
      <c r="AF105">
        <v>15</v>
      </c>
      <c r="AG105" t="s">
        <v>1541</v>
      </c>
      <c r="AH105">
        <v>16</v>
      </c>
      <c r="AI105" t="s">
        <v>1656</v>
      </c>
      <c r="AP105">
        <v>20</v>
      </c>
      <c r="AQ105" t="s">
        <v>1858</v>
      </c>
      <c r="AR105">
        <v>21</v>
      </c>
      <c r="AS105" t="s">
        <v>2418</v>
      </c>
      <c r="BJ105">
        <v>30</v>
      </c>
      <c r="BK105" t="s">
        <v>1610</v>
      </c>
      <c r="BL105">
        <v>31</v>
      </c>
      <c r="BM105" t="s">
        <v>3071</v>
      </c>
    </row>
    <row r="106" spans="16:65">
      <c r="P106">
        <v>7</v>
      </c>
      <c r="Q106" t="s">
        <v>995</v>
      </c>
      <c r="AD106">
        <v>14</v>
      </c>
      <c r="AE106" t="s">
        <v>1422</v>
      </c>
      <c r="AF106">
        <v>15</v>
      </c>
      <c r="AG106" t="s">
        <v>1542</v>
      </c>
      <c r="AH106">
        <v>16</v>
      </c>
      <c r="AI106" t="s">
        <v>1008</v>
      </c>
      <c r="AP106">
        <v>20</v>
      </c>
      <c r="AQ106" t="s">
        <v>1859</v>
      </c>
      <c r="AR106">
        <v>21</v>
      </c>
      <c r="AS106" t="s">
        <v>2419</v>
      </c>
      <c r="BJ106">
        <v>30</v>
      </c>
      <c r="BK106" t="s">
        <v>1377</v>
      </c>
      <c r="BL106">
        <v>31</v>
      </c>
      <c r="BM106" t="s">
        <v>3072</v>
      </c>
    </row>
    <row r="107" spans="16:65">
      <c r="P107">
        <v>7</v>
      </c>
      <c r="Q107" t="s">
        <v>996</v>
      </c>
      <c r="AD107">
        <v>14</v>
      </c>
      <c r="AE107" t="s">
        <v>1423</v>
      </c>
      <c r="AF107">
        <v>15</v>
      </c>
      <c r="AG107" t="s">
        <v>1543</v>
      </c>
      <c r="AH107">
        <v>16</v>
      </c>
      <c r="AI107" t="s">
        <v>1657</v>
      </c>
      <c r="AP107">
        <v>20</v>
      </c>
      <c r="AQ107" t="s">
        <v>1860</v>
      </c>
      <c r="AR107">
        <v>21</v>
      </c>
      <c r="AS107" t="s">
        <v>2420</v>
      </c>
      <c r="BJ107">
        <v>30</v>
      </c>
      <c r="BK107" t="s">
        <v>2873</v>
      </c>
      <c r="BL107">
        <v>31</v>
      </c>
      <c r="BM107" t="s">
        <v>3073</v>
      </c>
    </row>
    <row r="108" spans="16:65">
      <c r="P108">
        <v>7</v>
      </c>
      <c r="Q108" t="s">
        <v>997</v>
      </c>
      <c r="AD108">
        <v>14</v>
      </c>
      <c r="AE108" t="s">
        <v>1424</v>
      </c>
      <c r="AF108">
        <v>15</v>
      </c>
      <c r="AG108" t="s">
        <v>1544</v>
      </c>
      <c r="AH108">
        <v>16</v>
      </c>
      <c r="AI108" t="s">
        <v>1658</v>
      </c>
      <c r="AP108">
        <v>20</v>
      </c>
      <c r="AQ108" t="s">
        <v>1861</v>
      </c>
      <c r="AR108">
        <v>21</v>
      </c>
      <c r="AS108" t="s">
        <v>2421</v>
      </c>
      <c r="BJ108">
        <v>30</v>
      </c>
      <c r="BK108" t="s">
        <v>2874</v>
      </c>
      <c r="BL108">
        <v>31</v>
      </c>
      <c r="BM108" t="s">
        <v>3074</v>
      </c>
    </row>
    <row r="109" spans="16:65">
      <c r="P109">
        <v>7</v>
      </c>
      <c r="Q109" t="s">
        <v>998</v>
      </c>
      <c r="AD109">
        <v>14</v>
      </c>
      <c r="AE109" t="s">
        <v>1425</v>
      </c>
      <c r="AF109">
        <v>15</v>
      </c>
      <c r="AG109" t="s">
        <v>1545</v>
      </c>
      <c r="AH109">
        <v>16</v>
      </c>
      <c r="AI109" t="s">
        <v>1659</v>
      </c>
      <c r="AP109">
        <v>20</v>
      </c>
      <c r="AQ109" t="s">
        <v>1862</v>
      </c>
      <c r="AR109">
        <v>21</v>
      </c>
      <c r="AS109" t="s">
        <v>963</v>
      </c>
      <c r="BJ109">
        <v>30</v>
      </c>
      <c r="BK109" t="s">
        <v>2875</v>
      </c>
      <c r="BL109">
        <v>31</v>
      </c>
      <c r="BM109" t="s">
        <v>3075</v>
      </c>
    </row>
    <row r="110" spans="16:65">
      <c r="P110">
        <v>7</v>
      </c>
      <c r="Q110" t="s">
        <v>999</v>
      </c>
      <c r="AD110">
        <v>14</v>
      </c>
      <c r="AE110" t="s">
        <v>1426</v>
      </c>
      <c r="AF110">
        <v>15</v>
      </c>
      <c r="AG110" t="s">
        <v>1546</v>
      </c>
      <c r="AH110">
        <v>16</v>
      </c>
      <c r="AI110" t="s">
        <v>1660</v>
      </c>
      <c r="AP110">
        <v>20</v>
      </c>
      <c r="AQ110" t="s">
        <v>1863</v>
      </c>
      <c r="AR110">
        <v>21</v>
      </c>
      <c r="AS110" t="s">
        <v>2422</v>
      </c>
      <c r="BJ110">
        <v>30</v>
      </c>
      <c r="BK110" t="s">
        <v>2876</v>
      </c>
    </row>
    <row r="111" spans="16:65">
      <c r="P111">
        <v>7</v>
      </c>
      <c r="Q111" t="s">
        <v>1000</v>
      </c>
      <c r="AD111">
        <v>14</v>
      </c>
      <c r="AE111" t="s">
        <v>1427</v>
      </c>
      <c r="AF111">
        <v>15</v>
      </c>
      <c r="AG111" t="s">
        <v>1547</v>
      </c>
      <c r="AH111">
        <v>16</v>
      </c>
      <c r="AI111" t="s">
        <v>1661</v>
      </c>
      <c r="AP111">
        <v>20</v>
      </c>
      <c r="AQ111" t="s">
        <v>1864</v>
      </c>
      <c r="AR111">
        <v>21</v>
      </c>
      <c r="AS111" t="s">
        <v>2423</v>
      </c>
      <c r="BJ111">
        <v>30</v>
      </c>
      <c r="BK111" t="s">
        <v>2877</v>
      </c>
    </row>
    <row r="112" spans="16:65">
      <c r="P112">
        <v>7</v>
      </c>
      <c r="Q112" t="s">
        <v>1001</v>
      </c>
      <c r="AD112">
        <v>14</v>
      </c>
      <c r="AE112" t="s">
        <v>1428</v>
      </c>
      <c r="AF112">
        <v>15</v>
      </c>
      <c r="AG112" t="s">
        <v>1548</v>
      </c>
      <c r="AH112">
        <v>16</v>
      </c>
      <c r="AI112" t="s">
        <v>1662</v>
      </c>
      <c r="AP112">
        <v>20</v>
      </c>
      <c r="AQ112" t="s">
        <v>1865</v>
      </c>
      <c r="AR112">
        <v>21</v>
      </c>
      <c r="AS112" t="s">
        <v>2424</v>
      </c>
      <c r="BJ112">
        <v>30</v>
      </c>
      <c r="BK112" t="s">
        <v>2878</v>
      </c>
    </row>
    <row r="113" spans="16:63">
      <c r="P113">
        <v>7</v>
      </c>
      <c r="Q113" t="s">
        <v>1002</v>
      </c>
      <c r="AD113">
        <v>14</v>
      </c>
      <c r="AE113" t="s">
        <v>1429</v>
      </c>
      <c r="AF113">
        <v>15</v>
      </c>
      <c r="AG113" t="s">
        <v>1549</v>
      </c>
      <c r="AH113">
        <v>16</v>
      </c>
      <c r="AI113" t="s">
        <v>1663</v>
      </c>
      <c r="AP113">
        <v>20</v>
      </c>
      <c r="AQ113" t="s">
        <v>1866</v>
      </c>
      <c r="AR113">
        <v>21</v>
      </c>
      <c r="AS113" t="s">
        <v>2425</v>
      </c>
      <c r="BJ113">
        <v>30</v>
      </c>
      <c r="BK113" t="s">
        <v>2879</v>
      </c>
    </row>
    <row r="114" spans="16:63">
      <c r="P114">
        <v>7</v>
      </c>
      <c r="Q114" t="s">
        <v>1003</v>
      </c>
      <c r="AD114">
        <v>14</v>
      </c>
      <c r="AE114" t="s">
        <v>1430</v>
      </c>
      <c r="AF114">
        <v>15</v>
      </c>
      <c r="AG114" t="s">
        <v>1550</v>
      </c>
      <c r="AH114">
        <v>16</v>
      </c>
      <c r="AI114" t="s">
        <v>1664</v>
      </c>
      <c r="AP114">
        <v>20</v>
      </c>
      <c r="AQ114" t="s">
        <v>1867</v>
      </c>
      <c r="AR114">
        <v>21</v>
      </c>
      <c r="AS114" t="s">
        <v>2426</v>
      </c>
      <c r="BJ114">
        <v>30</v>
      </c>
      <c r="BK114" t="s">
        <v>2880</v>
      </c>
    </row>
    <row r="115" spans="16:63">
      <c r="P115">
        <v>7</v>
      </c>
      <c r="Q115" t="s">
        <v>1004</v>
      </c>
      <c r="AD115">
        <v>14</v>
      </c>
      <c r="AE115" t="s">
        <v>1431</v>
      </c>
      <c r="AF115">
        <v>15</v>
      </c>
      <c r="AG115" t="s">
        <v>1551</v>
      </c>
      <c r="AH115">
        <v>16</v>
      </c>
      <c r="AI115" t="s">
        <v>1665</v>
      </c>
      <c r="AP115">
        <v>20</v>
      </c>
      <c r="AQ115" t="s">
        <v>1868</v>
      </c>
      <c r="AR115">
        <v>21</v>
      </c>
      <c r="AS115" t="s">
        <v>970</v>
      </c>
      <c r="BJ115">
        <v>30</v>
      </c>
      <c r="BK115" t="s">
        <v>890</v>
      </c>
    </row>
    <row r="116" spans="16:63">
      <c r="P116">
        <v>7</v>
      </c>
      <c r="Q116" t="s">
        <v>1005</v>
      </c>
      <c r="AD116">
        <v>14</v>
      </c>
      <c r="AE116" t="s">
        <v>1432</v>
      </c>
      <c r="AF116">
        <v>15</v>
      </c>
      <c r="AG116" t="s">
        <v>1552</v>
      </c>
      <c r="AP116">
        <v>20</v>
      </c>
      <c r="AQ116" t="s">
        <v>1869</v>
      </c>
      <c r="AR116">
        <v>21</v>
      </c>
      <c r="AS116" t="s">
        <v>2427</v>
      </c>
      <c r="BJ116">
        <v>30</v>
      </c>
      <c r="BK116" t="s">
        <v>2881</v>
      </c>
    </row>
    <row r="117" spans="16:63">
      <c r="P117">
        <v>7</v>
      </c>
      <c r="Q117" t="s">
        <v>1006</v>
      </c>
      <c r="AD117">
        <v>14</v>
      </c>
      <c r="AE117" t="s">
        <v>1433</v>
      </c>
      <c r="AF117">
        <v>15</v>
      </c>
      <c r="AG117" t="s">
        <v>1553</v>
      </c>
      <c r="AP117">
        <v>20</v>
      </c>
      <c r="AQ117" t="s">
        <v>1870</v>
      </c>
      <c r="AR117">
        <v>21</v>
      </c>
      <c r="AS117" t="s">
        <v>2428</v>
      </c>
      <c r="BJ117">
        <v>30</v>
      </c>
      <c r="BK117" t="s">
        <v>2882</v>
      </c>
    </row>
    <row r="118" spans="16:63">
      <c r="P118">
        <v>7</v>
      </c>
      <c r="Q118" t="s">
        <v>1007</v>
      </c>
      <c r="AD118">
        <v>14</v>
      </c>
      <c r="AE118" t="s">
        <v>1434</v>
      </c>
      <c r="AF118">
        <v>15</v>
      </c>
      <c r="AG118" t="s">
        <v>1554</v>
      </c>
      <c r="AP118">
        <v>20</v>
      </c>
      <c r="AQ118" t="s">
        <v>1871</v>
      </c>
      <c r="AR118">
        <v>21</v>
      </c>
      <c r="AS118" t="s">
        <v>806</v>
      </c>
      <c r="BJ118">
        <v>30</v>
      </c>
      <c r="BK118" t="s">
        <v>2883</v>
      </c>
    </row>
    <row r="119" spans="16:63">
      <c r="P119">
        <v>7</v>
      </c>
      <c r="Q119" t="s">
        <v>1008</v>
      </c>
      <c r="AD119">
        <v>14</v>
      </c>
      <c r="AE119" t="s">
        <v>1435</v>
      </c>
      <c r="AF119">
        <v>15</v>
      </c>
      <c r="AG119" t="s">
        <v>1433</v>
      </c>
      <c r="AP119">
        <v>20</v>
      </c>
      <c r="AQ119" t="s">
        <v>1872</v>
      </c>
      <c r="AR119">
        <v>21</v>
      </c>
      <c r="AS119" t="s">
        <v>2429</v>
      </c>
      <c r="BJ119">
        <v>30</v>
      </c>
      <c r="BK119" t="s">
        <v>2884</v>
      </c>
    </row>
    <row r="120" spans="16:63">
      <c r="P120">
        <v>7</v>
      </c>
      <c r="Q120" t="s">
        <v>1009</v>
      </c>
      <c r="AD120">
        <v>14</v>
      </c>
      <c r="AE120" t="s">
        <v>1436</v>
      </c>
      <c r="AF120">
        <v>15</v>
      </c>
      <c r="AG120" t="s">
        <v>1555</v>
      </c>
      <c r="AP120">
        <v>20</v>
      </c>
      <c r="AQ120" t="s">
        <v>1873</v>
      </c>
      <c r="AR120">
        <v>21</v>
      </c>
      <c r="AS120" t="s">
        <v>2430</v>
      </c>
      <c r="BJ120">
        <v>30</v>
      </c>
      <c r="BK120" t="s">
        <v>2885</v>
      </c>
    </row>
    <row r="121" spans="16:63">
      <c r="P121">
        <v>7</v>
      </c>
      <c r="Q121" t="s">
        <v>1010</v>
      </c>
      <c r="AD121">
        <v>14</v>
      </c>
      <c r="AE121" t="s">
        <v>1437</v>
      </c>
      <c r="AF121">
        <v>15</v>
      </c>
      <c r="AG121" t="s">
        <v>1556</v>
      </c>
      <c r="AP121">
        <v>20</v>
      </c>
      <c r="AQ121" t="s">
        <v>1874</v>
      </c>
      <c r="AR121">
        <v>21</v>
      </c>
      <c r="AS121" t="s">
        <v>2431</v>
      </c>
      <c r="BJ121">
        <v>30</v>
      </c>
      <c r="BK121" t="s">
        <v>2886</v>
      </c>
    </row>
    <row r="122" spans="16:63">
      <c r="P122">
        <v>7</v>
      </c>
      <c r="Q122" t="s">
        <v>1011</v>
      </c>
      <c r="AD122">
        <v>14</v>
      </c>
      <c r="AE122" t="s">
        <v>1438</v>
      </c>
      <c r="AF122">
        <v>15</v>
      </c>
      <c r="AG122" t="s">
        <v>1557</v>
      </c>
      <c r="AP122">
        <v>20</v>
      </c>
      <c r="AQ122" t="s">
        <v>1875</v>
      </c>
      <c r="AR122">
        <v>21</v>
      </c>
      <c r="AS122" t="s">
        <v>2432</v>
      </c>
      <c r="BJ122">
        <v>30</v>
      </c>
      <c r="BK122" t="s">
        <v>2887</v>
      </c>
    </row>
    <row r="123" spans="16:63">
      <c r="P123">
        <v>7</v>
      </c>
      <c r="Q123" t="s">
        <v>1012</v>
      </c>
      <c r="AD123">
        <v>14</v>
      </c>
      <c r="AE123" t="s">
        <v>1439</v>
      </c>
      <c r="AF123">
        <v>15</v>
      </c>
      <c r="AG123" t="s">
        <v>1558</v>
      </c>
      <c r="AP123">
        <v>20</v>
      </c>
      <c r="AQ123" t="s">
        <v>1876</v>
      </c>
      <c r="AR123">
        <v>21</v>
      </c>
      <c r="AS123" t="s">
        <v>2433</v>
      </c>
      <c r="BJ123">
        <v>30</v>
      </c>
      <c r="BK123" t="s">
        <v>2888</v>
      </c>
    </row>
    <row r="124" spans="16:63">
      <c r="P124">
        <v>7</v>
      </c>
      <c r="Q124" t="s">
        <v>1013</v>
      </c>
      <c r="AD124">
        <v>14</v>
      </c>
      <c r="AE124" t="s">
        <v>1440</v>
      </c>
      <c r="AF124">
        <v>15</v>
      </c>
      <c r="AG124" t="s">
        <v>1559</v>
      </c>
      <c r="AP124">
        <v>20</v>
      </c>
      <c r="AQ124" t="s">
        <v>1877</v>
      </c>
      <c r="AR124">
        <v>21</v>
      </c>
      <c r="AS124" t="s">
        <v>2434</v>
      </c>
      <c r="BJ124">
        <v>30</v>
      </c>
      <c r="BK124" t="s">
        <v>2658</v>
      </c>
    </row>
    <row r="125" spans="16:63">
      <c r="AD125">
        <v>14</v>
      </c>
      <c r="AE125" t="s">
        <v>1441</v>
      </c>
      <c r="AF125">
        <v>15</v>
      </c>
      <c r="AG125" t="s">
        <v>1560</v>
      </c>
      <c r="AP125">
        <v>20</v>
      </c>
      <c r="AQ125" t="s">
        <v>1878</v>
      </c>
      <c r="AR125">
        <v>21</v>
      </c>
      <c r="AS125" t="s">
        <v>2435</v>
      </c>
      <c r="BJ125">
        <v>30</v>
      </c>
      <c r="BK125" t="s">
        <v>2889</v>
      </c>
    </row>
    <row r="126" spans="16:63">
      <c r="AD126">
        <v>14</v>
      </c>
      <c r="AE126" t="s">
        <v>1442</v>
      </c>
      <c r="AF126">
        <v>15</v>
      </c>
      <c r="AG126" t="s">
        <v>1561</v>
      </c>
      <c r="AP126">
        <v>20</v>
      </c>
      <c r="AQ126" t="s">
        <v>1879</v>
      </c>
      <c r="AR126">
        <v>21</v>
      </c>
      <c r="AS126" t="s">
        <v>2436</v>
      </c>
      <c r="BJ126">
        <v>30</v>
      </c>
      <c r="BK126" t="s">
        <v>2890</v>
      </c>
    </row>
    <row r="127" spans="16:63">
      <c r="AD127">
        <v>14</v>
      </c>
      <c r="AE127" t="s">
        <v>1443</v>
      </c>
      <c r="AF127">
        <v>15</v>
      </c>
      <c r="AG127" t="s">
        <v>1562</v>
      </c>
      <c r="AP127">
        <v>20</v>
      </c>
      <c r="AQ127" t="s">
        <v>1880</v>
      </c>
      <c r="AR127">
        <v>21</v>
      </c>
      <c r="AS127" t="s">
        <v>2437</v>
      </c>
      <c r="BJ127">
        <v>30</v>
      </c>
      <c r="BK127" t="s">
        <v>2891</v>
      </c>
    </row>
    <row r="128" spans="16:63">
      <c r="AP128">
        <v>20</v>
      </c>
      <c r="AQ128" t="s">
        <v>1881</v>
      </c>
      <c r="AR128">
        <v>21</v>
      </c>
      <c r="AS128" t="s">
        <v>2438</v>
      </c>
      <c r="BJ128">
        <v>30</v>
      </c>
      <c r="BK128" t="s">
        <v>2892</v>
      </c>
    </row>
    <row r="129" spans="42:63">
      <c r="AP129">
        <v>20</v>
      </c>
      <c r="AQ129" t="s">
        <v>1882</v>
      </c>
      <c r="AR129">
        <v>21</v>
      </c>
      <c r="AS129" t="s">
        <v>2439</v>
      </c>
      <c r="BJ129">
        <v>30</v>
      </c>
      <c r="BK129" t="s">
        <v>2893</v>
      </c>
    </row>
    <row r="130" spans="42:63">
      <c r="AP130">
        <v>20</v>
      </c>
      <c r="AQ130" t="s">
        <v>1883</v>
      </c>
      <c r="AR130">
        <v>21</v>
      </c>
      <c r="AS130" t="s">
        <v>2440</v>
      </c>
      <c r="BJ130">
        <v>30</v>
      </c>
      <c r="BK130" t="s">
        <v>2894</v>
      </c>
    </row>
    <row r="131" spans="42:63">
      <c r="AP131">
        <v>20</v>
      </c>
      <c r="AQ131" t="s">
        <v>1884</v>
      </c>
      <c r="AR131">
        <v>21</v>
      </c>
      <c r="AS131" t="s">
        <v>2441</v>
      </c>
      <c r="BJ131">
        <v>30</v>
      </c>
      <c r="BK131" t="s">
        <v>2895</v>
      </c>
    </row>
    <row r="132" spans="42:63">
      <c r="AP132">
        <v>20</v>
      </c>
      <c r="AQ132" t="s">
        <v>1885</v>
      </c>
      <c r="AR132">
        <v>21</v>
      </c>
      <c r="AS132" t="s">
        <v>2442</v>
      </c>
      <c r="BJ132">
        <v>30</v>
      </c>
      <c r="BK132" t="s">
        <v>2896</v>
      </c>
    </row>
    <row r="133" spans="42:63">
      <c r="AP133">
        <v>20</v>
      </c>
      <c r="AQ133" t="s">
        <v>1886</v>
      </c>
      <c r="AR133">
        <v>21</v>
      </c>
      <c r="AS133" t="s">
        <v>2443</v>
      </c>
      <c r="BJ133">
        <v>30</v>
      </c>
      <c r="BK133" t="s">
        <v>2897</v>
      </c>
    </row>
    <row r="134" spans="42:63">
      <c r="AP134">
        <v>20</v>
      </c>
      <c r="AQ134" t="s">
        <v>1887</v>
      </c>
      <c r="AR134">
        <v>21</v>
      </c>
      <c r="AS134" t="s">
        <v>2444</v>
      </c>
      <c r="BJ134">
        <v>30</v>
      </c>
      <c r="BK134" t="s">
        <v>2898</v>
      </c>
    </row>
    <row r="135" spans="42:63">
      <c r="AP135">
        <v>20</v>
      </c>
      <c r="AQ135" t="s">
        <v>1888</v>
      </c>
      <c r="AR135">
        <v>21</v>
      </c>
      <c r="AS135" t="s">
        <v>2445</v>
      </c>
      <c r="BJ135">
        <v>30</v>
      </c>
      <c r="BK135" t="s">
        <v>2899</v>
      </c>
    </row>
    <row r="136" spans="42:63">
      <c r="AP136">
        <v>20</v>
      </c>
      <c r="AQ136" t="s">
        <v>1889</v>
      </c>
      <c r="AR136">
        <v>21</v>
      </c>
      <c r="AS136" t="s">
        <v>2446</v>
      </c>
      <c r="BJ136">
        <v>30</v>
      </c>
      <c r="BK136" t="s">
        <v>2900</v>
      </c>
    </row>
    <row r="137" spans="42:63">
      <c r="AP137">
        <v>20</v>
      </c>
      <c r="AQ137" t="s">
        <v>1890</v>
      </c>
      <c r="AR137">
        <v>21</v>
      </c>
      <c r="AS137" t="s">
        <v>2447</v>
      </c>
      <c r="BJ137">
        <v>30</v>
      </c>
      <c r="BK137" t="s">
        <v>2901</v>
      </c>
    </row>
    <row r="138" spans="42:63">
      <c r="AP138">
        <v>20</v>
      </c>
      <c r="AQ138" t="s">
        <v>1891</v>
      </c>
      <c r="AR138">
        <v>21</v>
      </c>
      <c r="AS138" t="s">
        <v>2448</v>
      </c>
      <c r="BJ138">
        <v>30</v>
      </c>
      <c r="BK138" t="s">
        <v>2902</v>
      </c>
    </row>
    <row r="139" spans="42:63">
      <c r="AP139">
        <v>20</v>
      </c>
      <c r="AQ139" t="s">
        <v>1892</v>
      </c>
      <c r="AR139">
        <v>21</v>
      </c>
      <c r="AS139" t="s">
        <v>2449</v>
      </c>
      <c r="BJ139">
        <v>30</v>
      </c>
      <c r="BK139" t="s">
        <v>2903</v>
      </c>
    </row>
    <row r="140" spans="42:63">
      <c r="AP140">
        <v>20</v>
      </c>
      <c r="AQ140" t="s">
        <v>1893</v>
      </c>
      <c r="AR140">
        <v>21</v>
      </c>
      <c r="AS140" t="s">
        <v>2450</v>
      </c>
      <c r="BJ140">
        <v>30</v>
      </c>
      <c r="BK140" t="s">
        <v>2904</v>
      </c>
    </row>
    <row r="141" spans="42:63">
      <c r="AP141">
        <v>20</v>
      </c>
      <c r="AQ141" t="s">
        <v>1894</v>
      </c>
      <c r="AR141">
        <v>21</v>
      </c>
      <c r="AS141" t="s">
        <v>2451</v>
      </c>
      <c r="BJ141">
        <v>30</v>
      </c>
      <c r="BK141" t="s">
        <v>2905</v>
      </c>
    </row>
    <row r="142" spans="42:63">
      <c r="AP142">
        <v>20</v>
      </c>
      <c r="AQ142" t="s">
        <v>1895</v>
      </c>
      <c r="AR142">
        <v>21</v>
      </c>
      <c r="AS142" t="s">
        <v>2452</v>
      </c>
      <c r="BJ142">
        <v>30</v>
      </c>
      <c r="BK142" t="s">
        <v>2906</v>
      </c>
    </row>
    <row r="143" spans="42:63">
      <c r="AP143">
        <v>20</v>
      </c>
      <c r="AQ143" t="s">
        <v>1896</v>
      </c>
      <c r="AR143">
        <v>21</v>
      </c>
      <c r="AS143" t="s">
        <v>2453</v>
      </c>
      <c r="BJ143">
        <v>30</v>
      </c>
      <c r="BK143" t="s">
        <v>2907</v>
      </c>
    </row>
    <row r="144" spans="42:63">
      <c r="AP144">
        <v>20</v>
      </c>
      <c r="AQ144" t="s">
        <v>1897</v>
      </c>
      <c r="AR144">
        <v>21</v>
      </c>
      <c r="AS144" t="s">
        <v>2454</v>
      </c>
      <c r="BJ144">
        <v>30</v>
      </c>
      <c r="BK144" t="s">
        <v>2908</v>
      </c>
    </row>
    <row r="145" spans="42:63">
      <c r="AP145">
        <v>20</v>
      </c>
      <c r="AQ145" t="s">
        <v>1898</v>
      </c>
      <c r="AR145">
        <v>21</v>
      </c>
      <c r="AS145" t="s">
        <v>2455</v>
      </c>
      <c r="BJ145">
        <v>30</v>
      </c>
      <c r="BK145" t="s">
        <v>2909</v>
      </c>
    </row>
    <row r="146" spans="42:63">
      <c r="AP146">
        <v>20</v>
      </c>
      <c r="AQ146" t="s">
        <v>1899</v>
      </c>
      <c r="AR146">
        <v>21</v>
      </c>
      <c r="AS146" t="s">
        <v>2456</v>
      </c>
      <c r="BJ146">
        <v>30</v>
      </c>
      <c r="BK146" t="s">
        <v>2910</v>
      </c>
    </row>
    <row r="147" spans="42:63">
      <c r="AP147">
        <v>20</v>
      </c>
      <c r="AQ147" t="s">
        <v>1900</v>
      </c>
      <c r="AR147">
        <v>21</v>
      </c>
      <c r="AS147" t="s">
        <v>2457</v>
      </c>
      <c r="BJ147">
        <v>30</v>
      </c>
      <c r="BK147" t="s">
        <v>2911</v>
      </c>
    </row>
    <row r="148" spans="42:63">
      <c r="AP148">
        <v>20</v>
      </c>
      <c r="AQ148" t="s">
        <v>1901</v>
      </c>
      <c r="AR148">
        <v>21</v>
      </c>
      <c r="AS148" t="s">
        <v>2458</v>
      </c>
      <c r="BJ148">
        <v>30</v>
      </c>
      <c r="BK148" t="s">
        <v>2912</v>
      </c>
    </row>
    <row r="149" spans="42:63">
      <c r="AP149">
        <v>20</v>
      </c>
      <c r="AQ149" t="s">
        <v>1902</v>
      </c>
      <c r="AR149">
        <v>21</v>
      </c>
      <c r="AS149" t="s">
        <v>2459</v>
      </c>
      <c r="BJ149">
        <v>30</v>
      </c>
      <c r="BK149" t="s">
        <v>2913</v>
      </c>
    </row>
    <row r="150" spans="42:63">
      <c r="AP150">
        <v>20</v>
      </c>
      <c r="AQ150" t="s">
        <v>1903</v>
      </c>
      <c r="AR150">
        <v>21</v>
      </c>
      <c r="AS150" t="s">
        <v>2460</v>
      </c>
      <c r="BJ150">
        <v>30</v>
      </c>
      <c r="BK150" t="s">
        <v>2914</v>
      </c>
    </row>
    <row r="151" spans="42:63">
      <c r="AP151">
        <v>20</v>
      </c>
      <c r="AQ151" t="s">
        <v>1904</v>
      </c>
      <c r="AR151">
        <v>21</v>
      </c>
      <c r="AS151" t="s">
        <v>2461</v>
      </c>
      <c r="BJ151">
        <v>30</v>
      </c>
      <c r="BK151" t="s">
        <v>2915</v>
      </c>
    </row>
    <row r="152" spans="42:63">
      <c r="AP152">
        <v>20</v>
      </c>
      <c r="AQ152" t="s">
        <v>1905</v>
      </c>
      <c r="AR152">
        <v>21</v>
      </c>
      <c r="AS152" t="s">
        <v>2462</v>
      </c>
      <c r="BJ152">
        <v>30</v>
      </c>
      <c r="BK152" t="s">
        <v>2916</v>
      </c>
    </row>
    <row r="153" spans="42:63">
      <c r="AP153">
        <v>20</v>
      </c>
      <c r="AQ153" t="s">
        <v>1906</v>
      </c>
      <c r="AR153">
        <v>21</v>
      </c>
      <c r="AS153" t="s">
        <v>2463</v>
      </c>
      <c r="BJ153">
        <v>30</v>
      </c>
      <c r="BK153" t="s">
        <v>2917</v>
      </c>
    </row>
    <row r="154" spans="42:63">
      <c r="AP154">
        <v>20</v>
      </c>
      <c r="AQ154" t="s">
        <v>1907</v>
      </c>
      <c r="AR154">
        <v>21</v>
      </c>
      <c r="AS154" t="s">
        <v>2464</v>
      </c>
      <c r="BJ154">
        <v>30</v>
      </c>
      <c r="BK154" t="s">
        <v>2918</v>
      </c>
    </row>
    <row r="155" spans="42:63">
      <c r="AP155">
        <v>20</v>
      </c>
      <c r="AQ155" t="s">
        <v>1908</v>
      </c>
      <c r="AR155">
        <v>21</v>
      </c>
      <c r="AS155" t="s">
        <v>2465</v>
      </c>
      <c r="BJ155">
        <v>30</v>
      </c>
      <c r="BK155" t="s">
        <v>2919</v>
      </c>
    </row>
    <row r="156" spans="42:63">
      <c r="AP156">
        <v>20</v>
      </c>
      <c r="AQ156" t="s">
        <v>1909</v>
      </c>
      <c r="AR156">
        <v>21</v>
      </c>
      <c r="AS156" t="s">
        <v>2466</v>
      </c>
      <c r="BJ156">
        <v>30</v>
      </c>
      <c r="BK156" t="s">
        <v>2920</v>
      </c>
    </row>
    <row r="157" spans="42:63">
      <c r="AP157">
        <v>20</v>
      </c>
      <c r="AQ157" t="s">
        <v>1910</v>
      </c>
      <c r="AR157">
        <v>21</v>
      </c>
      <c r="AS157" t="s">
        <v>2467</v>
      </c>
      <c r="BJ157">
        <v>30</v>
      </c>
      <c r="BK157" t="s">
        <v>2921</v>
      </c>
    </row>
    <row r="158" spans="42:63">
      <c r="AP158">
        <v>20</v>
      </c>
      <c r="AQ158" t="s">
        <v>1911</v>
      </c>
      <c r="AR158">
        <v>21</v>
      </c>
      <c r="AS158" t="s">
        <v>2468</v>
      </c>
      <c r="BJ158">
        <v>30</v>
      </c>
      <c r="BK158" t="s">
        <v>2922</v>
      </c>
    </row>
    <row r="159" spans="42:63">
      <c r="AP159">
        <v>20</v>
      </c>
      <c r="AQ159" t="s">
        <v>1912</v>
      </c>
      <c r="AR159">
        <v>21</v>
      </c>
      <c r="AS159" t="s">
        <v>2469</v>
      </c>
      <c r="BJ159">
        <v>30</v>
      </c>
      <c r="BK159" t="s">
        <v>2923</v>
      </c>
    </row>
    <row r="160" spans="42:63">
      <c r="AP160">
        <v>20</v>
      </c>
      <c r="AQ160" t="s">
        <v>1913</v>
      </c>
      <c r="AR160">
        <v>21</v>
      </c>
      <c r="AS160" t="s">
        <v>2470</v>
      </c>
      <c r="BJ160">
        <v>30</v>
      </c>
      <c r="BK160" t="s">
        <v>2924</v>
      </c>
    </row>
    <row r="161" spans="42:63">
      <c r="AP161">
        <v>20</v>
      </c>
      <c r="AQ161" t="s">
        <v>1914</v>
      </c>
      <c r="AR161">
        <v>21</v>
      </c>
      <c r="AS161" t="s">
        <v>2471</v>
      </c>
      <c r="BJ161">
        <v>30</v>
      </c>
      <c r="BK161" t="s">
        <v>2925</v>
      </c>
    </row>
    <row r="162" spans="42:63">
      <c r="AP162">
        <v>20</v>
      </c>
      <c r="AQ162" t="s">
        <v>1915</v>
      </c>
      <c r="AR162">
        <v>21</v>
      </c>
      <c r="AS162" t="s">
        <v>2472</v>
      </c>
      <c r="BJ162">
        <v>30</v>
      </c>
      <c r="BK162" t="s">
        <v>2926</v>
      </c>
    </row>
    <row r="163" spans="42:63">
      <c r="AP163">
        <v>20</v>
      </c>
      <c r="AQ163" t="s">
        <v>1916</v>
      </c>
      <c r="AR163">
        <v>21</v>
      </c>
      <c r="AS163" t="s">
        <v>2473</v>
      </c>
      <c r="BJ163">
        <v>30</v>
      </c>
      <c r="BK163" t="s">
        <v>2927</v>
      </c>
    </row>
    <row r="164" spans="42:63">
      <c r="AP164">
        <v>20</v>
      </c>
      <c r="AQ164" t="s">
        <v>1917</v>
      </c>
      <c r="AR164">
        <v>21</v>
      </c>
      <c r="AS164" t="s">
        <v>2474</v>
      </c>
      <c r="BJ164">
        <v>30</v>
      </c>
      <c r="BK164" t="s">
        <v>2928</v>
      </c>
    </row>
    <row r="165" spans="42:63">
      <c r="AP165">
        <v>20</v>
      </c>
      <c r="AQ165" t="s">
        <v>1918</v>
      </c>
      <c r="AR165">
        <v>21</v>
      </c>
      <c r="AS165" t="s">
        <v>2475</v>
      </c>
      <c r="BJ165">
        <v>30</v>
      </c>
      <c r="BK165" t="s">
        <v>2929</v>
      </c>
    </row>
    <row r="166" spans="42:63">
      <c r="AP166">
        <v>20</v>
      </c>
      <c r="AQ166" t="s">
        <v>1919</v>
      </c>
      <c r="AR166">
        <v>21</v>
      </c>
      <c r="AS166" t="s">
        <v>2476</v>
      </c>
      <c r="BJ166">
        <v>30</v>
      </c>
      <c r="BK166" t="s">
        <v>2930</v>
      </c>
    </row>
    <row r="167" spans="42:63">
      <c r="AP167">
        <v>20</v>
      </c>
      <c r="AQ167" t="s">
        <v>1920</v>
      </c>
      <c r="AR167">
        <v>21</v>
      </c>
      <c r="AS167" t="s">
        <v>2477</v>
      </c>
      <c r="BJ167">
        <v>30</v>
      </c>
      <c r="BK167" t="s">
        <v>2931</v>
      </c>
    </row>
    <row r="168" spans="42:63">
      <c r="AP168">
        <v>20</v>
      </c>
      <c r="AQ168" t="s">
        <v>1921</v>
      </c>
      <c r="AR168">
        <v>21</v>
      </c>
      <c r="AS168" t="s">
        <v>2478</v>
      </c>
      <c r="BJ168">
        <v>30</v>
      </c>
      <c r="BK168" t="s">
        <v>2932</v>
      </c>
    </row>
    <row r="169" spans="42:63">
      <c r="AP169">
        <v>20</v>
      </c>
      <c r="AQ169" t="s">
        <v>1922</v>
      </c>
      <c r="AR169">
        <v>21</v>
      </c>
      <c r="AS169" t="s">
        <v>2479</v>
      </c>
      <c r="BJ169">
        <v>30</v>
      </c>
      <c r="BK169" t="s">
        <v>2933</v>
      </c>
    </row>
    <row r="170" spans="42:63">
      <c r="AP170">
        <v>20</v>
      </c>
      <c r="AQ170" t="s">
        <v>1923</v>
      </c>
      <c r="AR170">
        <v>21</v>
      </c>
      <c r="AS170" t="s">
        <v>2480</v>
      </c>
      <c r="BJ170">
        <v>30</v>
      </c>
      <c r="BK170" t="s">
        <v>2934</v>
      </c>
    </row>
    <row r="171" spans="42:63">
      <c r="AP171">
        <v>20</v>
      </c>
      <c r="AQ171" t="s">
        <v>1924</v>
      </c>
      <c r="AR171">
        <v>21</v>
      </c>
      <c r="AS171" t="s">
        <v>2481</v>
      </c>
      <c r="BJ171">
        <v>30</v>
      </c>
      <c r="BK171" t="s">
        <v>2935</v>
      </c>
    </row>
    <row r="172" spans="42:63">
      <c r="AP172">
        <v>20</v>
      </c>
      <c r="AQ172" t="s">
        <v>1925</v>
      </c>
      <c r="AR172">
        <v>21</v>
      </c>
      <c r="AS172" t="s">
        <v>2482</v>
      </c>
      <c r="BJ172">
        <v>30</v>
      </c>
      <c r="BK172" t="s">
        <v>2936</v>
      </c>
    </row>
    <row r="173" spans="42:63">
      <c r="AP173">
        <v>20</v>
      </c>
      <c r="AQ173" t="s">
        <v>1926</v>
      </c>
      <c r="AR173">
        <v>21</v>
      </c>
      <c r="AS173" t="s">
        <v>2483</v>
      </c>
      <c r="BJ173">
        <v>30</v>
      </c>
      <c r="BK173" t="s">
        <v>2937</v>
      </c>
    </row>
    <row r="174" spans="42:63">
      <c r="AP174">
        <v>20</v>
      </c>
      <c r="AQ174" t="s">
        <v>1927</v>
      </c>
      <c r="AR174">
        <v>21</v>
      </c>
      <c r="AS174" t="s">
        <v>2484</v>
      </c>
      <c r="BJ174">
        <v>30</v>
      </c>
      <c r="BK174" t="s">
        <v>2479</v>
      </c>
    </row>
    <row r="175" spans="42:63">
      <c r="AP175">
        <v>20</v>
      </c>
      <c r="AQ175" t="s">
        <v>1928</v>
      </c>
      <c r="AR175">
        <v>21</v>
      </c>
      <c r="AS175" t="s">
        <v>2485</v>
      </c>
      <c r="BJ175">
        <v>30</v>
      </c>
      <c r="BK175" t="s">
        <v>1415</v>
      </c>
    </row>
    <row r="176" spans="42:63">
      <c r="AP176">
        <v>20</v>
      </c>
      <c r="AQ176" t="s">
        <v>1929</v>
      </c>
      <c r="AR176">
        <v>21</v>
      </c>
      <c r="AS176" t="s">
        <v>2486</v>
      </c>
      <c r="BJ176">
        <v>30</v>
      </c>
      <c r="BK176" t="s">
        <v>2938</v>
      </c>
    </row>
    <row r="177" spans="42:63">
      <c r="AP177">
        <v>20</v>
      </c>
      <c r="AQ177" t="s">
        <v>1930</v>
      </c>
      <c r="AR177">
        <v>21</v>
      </c>
      <c r="AS177" t="s">
        <v>2487</v>
      </c>
      <c r="BJ177">
        <v>30</v>
      </c>
      <c r="BK177" t="s">
        <v>2939</v>
      </c>
    </row>
    <row r="178" spans="42:63">
      <c r="AP178">
        <v>20</v>
      </c>
      <c r="AQ178" t="s">
        <v>1931</v>
      </c>
      <c r="AR178">
        <v>21</v>
      </c>
      <c r="AS178" t="s">
        <v>2488</v>
      </c>
      <c r="BJ178">
        <v>30</v>
      </c>
      <c r="BK178" t="s">
        <v>2940</v>
      </c>
    </row>
    <row r="179" spans="42:63">
      <c r="AP179">
        <v>20</v>
      </c>
      <c r="AQ179" t="s">
        <v>1932</v>
      </c>
      <c r="AR179">
        <v>21</v>
      </c>
      <c r="AS179" t="s">
        <v>2489</v>
      </c>
      <c r="BJ179">
        <v>30</v>
      </c>
      <c r="BK179" t="s">
        <v>2941</v>
      </c>
    </row>
    <row r="180" spans="42:63">
      <c r="AP180">
        <v>20</v>
      </c>
      <c r="AQ180" t="s">
        <v>1933</v>
      </c>
      <c r="AR180">
        <v>21</v>
      </c>
      <c r="AS180" t="s">
        <v>2490</v>
      </c>
      <c r="BJ180">
        <v>30</v>
      </c>
      <c r="BK180" t="s">
        <v>1156</v>
      </c>
    </row>
    <row r="181" spans="42:63">
      <c r="AP181">
        <v>20</v>
      </c>
      <c r="AQ181" t="s">
        <v>1934</v>
      </c>
      <c r="AR181">
        <v>21</v>
      </c>
      <c r="AS181" t="s">
        <v>2491</v>
      </c>
      <c r="BJ181">
        <v>30</v>
      </c>
      <c r="BK181" t="s">
        <v>2942</v>
      </c>
    </row>
    <row r="182" spans="42:63">
      <c r="AP182">
        <v>20</v>
      </c>
      <c r="AQ182" t="s">
        <v>1935</v>
      </c>
      <c r="AR182">
        <v>21</v>
      </c>
      <c r="AS182" t="s">
        <v>2492</v>
      </c>
      <c r="BJ182">
        <v>30</v>
      </c>
      <c r="BK182" t="s">
        <v>2943</v>
      </c>
    </row>
    <row r="183" spans="42:63">
      <c r="AP183">
        <v>20</v>
      </c>
      <c r="AQ183" t="s">
        <v>1936</v>
      </c>
      <c r="AR183">
        <v>21</v>
      </c>
      <c r="AS183" t="s">
        <v>2493</v>
      </c>
      <c r="BJ183">
        <v>30</v>
      </c>
      <c r="BK183" t="s">
        <v>2944</v>
      </c>
    </row>
    <row r="184" spans="42:63">
      <c r="AP184">
        <v>20</v>
      </c>
      <c r="AQ184" t="s">
        <v>1937</v>
      </c>
      <c r="AR184">
        <v>21</v>
      </c>
      <c r="AS184" t="s">
        <v>2494</v>
      </c>
      <c r="BJ184">
        <v>30</v>
      </c>
      <c r="BK184" t="s">
        <v>2945</v>
      </c>
    </row>
    <row r="185" spans="42:63">
      <c r="AP185">
        <v>20</v>
      </c>
      <c r="AQ185" t="s">
        <v>1938</v>
      </c>
      <c r="AR185">
        <v>21</v>
      </c>
      <c r="AS185" t="s">
        <v>2495</v>
      </c>
      <c r="BJ185">
        <v>30</v>
      </c>
      <c r="BK185" t="s">
        <v>2946</v>
      </c>
    </row>
    <row r="186" spans="42:63">
      <c r="AP186">
        <v>20</v>
      </c>
      <c r="AQ186" t="s">
        <v>1939</v>
      </c>
      <c r="AR186">
        <v>21</v>
      </c>
      <c r="AS186" t="s">
        <v>2496</v>
      </c>
      <c r="BJ186">
        <v>30</v>
      </c>
      <c r="BK186" t="s">
        <v>2947</v>
      </c>
    </row>
    <row r="187" spans="42:63">
      <c r="AP187">
        <v>20</v>
      </c>
      <c r="AQ187" t="s">
        <v>1940</v>
      </c>
      <c r="AR187">
        <v>21</v>
      </c>
      <c r="AS187" t="s">
        <v>2497</v>
      </c>
      <c r="BJ187">
        <v>30</v>
      </c>
      <c r="BK187" t="s">
        <v>2948</v>
      </c>
    </row>
    <row r="188" spans="42:63">
      <c r="AP188">
        <v>20</v>
      </c>
      <c r="AQ188" t="s">
        <v>1941</v>
      </c>
      <c r="AR188">
        <v>21</v>
      </c>
      <c r="AS188" t="s">
        <v>2498</v>
      </c>
      <c r="BJ188">
        <v>30</v>
      </c>
      <c r="BK188" t="s">
        <v>2949</v>
      </c>
    </row>
    <row r="189" spans="42:63">
      <c r="AP189">
        <v>20</v>
      </c>
      <c r="AQ189" t="s">
        <v>1942</v>
      </c>
      <c r="AR189">
        <v>21</v>
      </c>
      <c r="AS189" t="s">
        <v>2499</v>
      </c>
      <c r="BJ189">
        <v>30</v>
      </c>
      <c r="BK189" t="s">
        <v>2950</v>
      </c>
    </row>
    <row r="190" spans="42:63">
      <c r="AP190">
        <v>20</v>
      </c>
      <c r="AQ190" t="s">
        <v>1943</v>
      </c>
      <c r="AR190">
        <v>21</v>
      </c>
      <c r="AS190" t="s">
        <v>2500</v>
      </c>
      <c r="BJ190">
        <v>30</v>
      </c>
      <c r="BK190" t="s">
        <v>2951</v>
      </c>
    </row>
    <row r="191" spans="42:63">
      <c r="AP191">
        <v>20</v>
      </c>
      <c r="AQ191" t="s">
        <v>1944</v>
      </c>
      <c r="AR191">
        <v>21</v>
      </c>
      <c r="AS191" t="s">
        <v>2501</v>
      </c>
      <c r="BJ191">
        <v>30</v>
      </c>
      <c r="BK191" t="s">
        <v>2952</v>
      </c>
    </row>
    <row r="192" spans="42:63">
      <c r="AP192">
        <v>20</v>
      </c>
      <c r="AQ192" t="s">
        <v>1945</v>
      </c>
      <c r="AR192">
        <v>21</v>
      </c>
      <c r="AS192" t="s">
        <v>2502</v>
      </c>
      <c r="BJ192">
        <v>30</v>
      </c>
      <c r="BK192" t="s">
        <v>2953</v>
      </c>
    </row>
    <row r="193" spans="42:63">
      <c r="AP193">
        <v>20</v>
      </c>
      <c r="AQ193" t="s">
        <v>1946</v>
      </c>
      <c r="AR193">
        <v>21</v>
      </c>
      <c r="AS193" t="s">
        <v>2503</v>
      </c>
      <c r="BJ193">
        <v>30</v>
      </c>
      <c r="BK193" t="s">
        <v>1420</v>
      </c>
    </row>
    <row r="194" spans="42:63">
      <c r="AP194">
        <v>20</v>
      </c>
      <c r="AQ194" t="s">
        <v>1947</v>
      </c>
      <c r="AR194">
        <v>21</v>
      </c>
      <c r="AS194" t="s">
        <v>2504</v>
      </c>
      <c r="BJ194">
        <v>30</v>
      </c>
      <c r="BK194" t="s">
        <v>2954</v>
      </c>
    </row>
    <row r="195" spans="42:63">
      <c r="AP195">
        <v>20</v>
      </c>
      <c r="AQ195" t="s">
        <v>1948</v>
      </c>
      <c r="AR195">
        <v>21</v>
      </c>
      <c r="AS195" t="s">
        <v>2505</v>
      </c>
      <c r="BJ195">
        <v>30</v>
      </c>
      <c r="BK195" t="s">
        <v>2955</v>
      </c>
    </row>
    <row r="196" spans="42:63">
      <c r="AP196">
        <v>20</v>
      </c>
      <c r="AQ196" t="s">
        <v>1949</v>
      </c>
      <c r="AR196">
        <v>21</v>
      </c>
      <c r="AS196" t="s">
        <v>1008</v>
      </c>
      <c r="BJ196">
        <v>30</v>
      </c>
      <c r="BK196" t="s">
        <v>2956</v>
      </c>
    </row>
    <row r="197" spans="42:63">
      <c r="AP197">
        <v>20</v>
      </c>
      <c r="AQ197" t="s">
        <v>1950</v>
      </c>
      <c r="AR197">
        <v>21</v>
      </c>
      <c r="AS197" t="s">
        <v>1120</v>
      </c>
      <c r="BJ197">
        <v>30</v>
      </c>
      <c r="BK197" t="s">
        <v>1427</v>
      </c>
    </row>
    <row r="198" spans="42:63">
      <c r="AP198">
        <v>20</v>
      </c>
      <c r="AQ198" t="s">
        <v>1951</v>
      </c>
      <c r="AR198">
        <v>21</v>
      </c>
      <c r="AS198" t="s">
        <v>2506</v>
      </c>
      <c r="BJ198">
        <v>30</v>
      </c>
      <c r="BK198" t="s">
        <v>2957</v>
      </c>
    </row>
    <row r="199" spans="42:63">
      <c r="AP199">
        <v>20</v>
      </c>
      <c r="AQ199" t="s">
        <v>1952</v>
      </c>
      <c r="AR199">
        <v>21</v>
      </c>
      <c r="AS199" t="s">
        <v>2507</v>
      </c>
      <c r="BJ199">
        <v>30</v>
      </c>
      <c r="BK199" t="s">
        <v>2958</v>
      </c>
    </row>
    <row r="200" spans="42:63">
      <c r="AP200">
        <v>20</v>
      </c>
      <c r="AQ200" t="s">
        <v>1953</v>
      </c>
      <c r="AR200">
        <v>21</v>
      </c>
      <c r="AS200" t="s">
        <v>2508</v>
      </c>
      <c r="BJ200">
        <v>30</v>
      </c>
      <c r="BK200" t="s">
        <v>2959</v>
      </c>
    </row>
    <row r="201" spans="42:63">
      <c r="AP201">
        <v>20</v>
      </c>
      <c r="AQ201" t="s">
        <v>1110</v>
      </c>
      <c r="AR201">
        <v>21</v>
      </c>
      <c r="AS201" t="s">
        <v>2509</v>
      </c>
      <c r="BJ201">
        <v>30</v>
      </c>
      <c r="BK201" t="s">
        <v>2960</v>
      </c>
    </row>
    <row r="202" spans="42:63">
      <c r="AP202">
        <v>20</v>
      </c>
      <c r="AQ202" t="s">
        <v>1954</v>
      </c>
      <c r="AR202">
        <v>21</v>
      </c>
      <c r="AS202" t="s">
        <v>2510</v>
      </c>
      <c r="BJ202">
        <v>30</v>
      </c>
      <c r="BK202" t="s">
        <v>2961</v>
      </c>
    </row>
    <row r="203" spans="42:63">
      <c r="AP203">
        <v>20</v>
      </c>
      <c r="AQ203" t="s">
        <v>1955</v>
      </c>
      <c r="AR203">
        <v>21</v>
      </c>
      <c r="AS203" t="s">
        <v>2511</v>
      </c>
      <c r="BJ203">
        <v>30</v>
      </c>
      <c r="BK203" t="s">
        <v>2962</v>
      </c>
    </row>
    <row r="204" spans="42:63">
      <c r="AP204">
        <v>20</v>
      </c>
      <c r="AQ204" t="s">
        <v>1956</v>
      </c>
      <c r="AR204">
        <v>21</v>
      </c>
      <c r="AS204" t="s">
        <v>2512</v>
      </c>
      <c r="BJ204">
        <v>30</v>
      </c>
      <c r="BK204" t="s">
        <v>2963</v>
      </c>
    </row>
    <row r="205" spans="42:63">
      <c r="AP205">
        <v>20</v>
      </c>
      <c r="AQ205" t="s">
        <v>1957</v>
      </c>
      <c r="AR205">
        <v>21</v>
      </c>
      <c r="AS205" t="s">
        <v>2513</v>
      </c>
      <c r="BJ205">
        <v>30</v>
      </c>
      <c r="BK205" t="s">
        <v>2964</v>
      </c>
    </row>
    <row r="206" spans="42:63">
      <c r="AP206">
        <v>20</v>
      </c>
      <c r="AQ206" t="s">
        <v>1958</v>
      </c>
      <c r="AR206">
        <v>21</v>
      </c>
      <c r="AS206" t="s">
        <v>2514</v>
      </c>
      <c r="BJ206">
        <v>30</v>
      </c>
      <c r="BK206" t="s">
        <v>2965</v>
      </c>
    </row>
    <row r="207" spans="42:63">
      <c r="AP207">
        <v>20</v>
      </c>
      <c r="AQ207" t="s">
        <v>1959</v>
      </c>
      <c r="AR207">
        <v>21</v>
      </c>
      <c r="AS207" t="s">
        <v>2515</v>
      </c>
      <c r="BJ207">
        <v>30</v>
      </c>
      <c r="BK207" t="s">
        <v>2966</v>
      </c>
    </row>
    <row r="208" spans="42:63">
      <c r="AP208">
        <v>20</v>
      </c>
      <c r="AQ208" t="s">
        <v>1960</v>
      </c>
      <c r="AR208">
        <v>21</v>
      </c>
      <c r="AS208" t="s">
        <v>2516</v>
      </c>
      <c r="BJ208">
        <v>30</v>
      </c>
      <c r="BK208" t="s">
        <v>2967</v>
      </c>
    </row>
    <row r="209" spans="42:63">
      <c r="AP209">
        <v>20</v>
      </c>
      <c r="AQ209" t="s">
        <v>1961</v>
      </c>
      <c r="AR209">
        <v>21</v>
      </c>
      <c r="AS209" t="s">
        <v>2517</v>
      </c>
      <c r="BJ209">
        <v>30</v>
      </c>
      <c r="BK209" t="s">
        <v>1559</v>
      </c>
    </row>
    <row r="210" spans="42:63">
      <c r="AP210">
        <v>20</v>
      </c>
      <c r="AQ210" t="s">
        <v>1962</v>
      </c>
      <c r="AR210">
        <v>21</v>
      </c>
      <c r="AS210" t="s">
        <v>2518</v>
      </c>
      <c r="BJ210">
        <v>30</v>
      </c>
      <c r="BK210" t="s">
        <v>883</v>
      </c>
    </row>
    <row r="211" spans="42:63">
      <c r="AP211">
        <v>20</v>
      </c>
      <c r="AQ211" t="s">
        <v>1963</v>
      </c>
      <c r="AR211">
        <v>21</v>
      </c>
      <c r="AS211" t="s">
        <v>2519</v>
      </c>
      <c r="BJ211">
        <v>30</v>
      </c>
      <c r="BK211" t="s">
        <v>2968</v>
      </c>
    </row>
    <row r="212" spans="42:63">
      <c r="AP212">
        <v>20</v>
      </c>
      <c r="AQ212" t="s">
        <v>1964</v>
      </c>
      <c r="AR212">
        <v>21</v>
      </c>
      <c r="AS212" t="s">
        <v>2520</v>
      </c>
      <c r="BJ212">
        <v>30</v>
      </c>
      <c r="BK212" t="s">
        <v>2969</v>
      </c>
    </row>
    <row r="213" spans="42:63">
      <c r="AP213">
        <v>20</v>
      </c>
      <c r="AQ213" t="s">
        <v>1965</v>
      </c>
      <c r="AR213">
        <v>21</v>
      </c>
      <c r="AS213" t="s">
        <v>883</v>
      </c>
      <c r="BJ213">
        <v>30</v>
      </c>
      <c r="BK213" t="s">
        <v>2970</v>
      </c>
    </row>
    <row r="214" spans="42:63">
      <c r="AP214">
        <v>20</v>
      </c>
      <c r="AQ214" t="s">
        <v>1966</v>
      </c>
      <c r="AR214">
        <v>21</v>
      </c>
      <c r="AS214" t="s">
        <v>2521</v>
      </c>
      <c r="BJ214">
        <v>30</v>
      </c>
      <c r="BK214" t="s">
        <v>2971</v>
      </c>
    </row>
    <row r="215" spans="42:63">
      <c r="AP215">
        <v>20</v>
      </c>
      <c r="AQ215" t="s">
        <v>1967</v>
      </c>
      <c r="AR215">
        <v>21</v>
      </c>
      <c r="AS215" t="s">
        <v>2522</v>
      </c>
    </row>
    <row r="216" spans="42:63">
      <c r="AP216">
        <v>20</v>
      </c>
      <c r="AQ216" t="s">
        <v>1968</v>
      </c>
      <c r="AR216">
        <v>21</v>
      </c>
      <c r="AS216" t="s">
        <v>2523</v>
      </c>
    </row>
    <row r="217" spans="42:63">
      <c r="AP217">
        <v>20</v>
      </c>
      <c r="AQ217" t="s">
        <v>1969</v>
      </c>
      <c r="AR217">
        <v>21</v>
      </c>
      <c r="AS217" t="s">
        <v>2524</v>
      </c>
    </row>
    <row r="218" spans="42:63">
      <c r="AP218">
        <v>20</v>
      </c>
      <c r="AQ218" t="s">
        <v>1970</v>
      </c>
      <c r="AR218">
        <v>21</v>
      </c>
      <c r="AS218" t="s">
        <v>2525</v>
      </c>
    </row>
    <row r="219" spans="42:63">
      <c r="AP219">
        <v>20</v>
      </c>
      <c r="AQ219" t="s">
        <v>1971</v>
      </c>
      <c r="AR219">
        <v>21</v>
      </c>
      <c r="AS219" t="s">
        <v>2526</v>
      </c>
    </row>
    <row r="220" spans="42:63">
      <c r="AP220">
        <v>20</v>
      </c>
      <c r="AQ220" t="s">
        <v>1972</v>
      </c>
    </row>
    <row r="221" spans="42:63">
      <c r="AP221">
        <v>20</v>
      </c>
      <c r="AQ221" t="s">
        <v>1973</v>
      </c>
    </row>
    <row r="222" spans="42:63">
      <c r="AP222">
        <v>20</v>
      </c>
      <c r="AQ222" t="s">
        <v>1974</v>
      </c>
    </row>
    <row r="223" spans="42:63">
      <c r="AP223">
        <v>20</v>
      </c>
      <c r="AQ223" t="s">
        <v>1975</v>
      </c>
    </row>
    <row r="224" spans="42:63">
      <c r="AP224">
        <v>20</v>
      </c>
      <c r="AQ224" t="s">
        <v>1976</v>
      </c>
    </row>
    <row r="225" spans="42:43">
      <c r="AP225">
        <v>20</v>
      </c>
      <c r="AQ225" t="s">
        <v>1977</v>
      </c>
    </row>
    <row r="226" spans="42:43">
      <c r="AP226">
        <v>20</v>
      </c>
      <c r="AQ226" t="s">
        <v>1978</v>
      </c>
    </row>
    <row r="227" spans="42:43">
      <c r="AP227">
        <v>20</v>
      </c>
      <c r="AQ227" t="s">
        <v>1979</v>
      </c>
    </row>
    <row r="228" spans="42:43">
      <c r="AP228">
        <v>20</v>
      </c>
      <c r="AQ228" t="s">
        <v>1980</v>
      </c>
    </row>
    <row r="229" spans="42:43">
      <c r="AP229">
        <v>20</v>
      </c>
      <c r="AQ229" t="s">
        <v>1981</v>
      </c>
    </row>
    <row r="230" spans="42:43">
      <c r="AP230">
        <v>20</v>
      </c>
      <c r="AQ230" t="s">
        <v>1982</v>
      </c>
    </row>
    <row r="231" spans="42:43">
      <c r="AP231">
        <v>20</v>
      </c>
      <c r="AQ231" t="s">
        <v>1983</v>
      </c>
    </row>
    <row r="232" spans="42:43">
      <c r="AP232">
        <v>20</v>
      </c>
      <c r="AQ232" t="s">
        <v>1984</v>
      </c>
    </row>
    <row r="233" spans="42:43">
      <c r="AP233">
        <v>20</v>
      </c>
      <c r="AQ233" t="s">
        <v>1985</v>
      </c>
    </row>
    <row r="234" spans="42:43">
      <c r="AP234">
        <v>20</v>
      </c>
      <c r="AQ234" t="s">
        <v>1986</v>
      </c>
    </row>
    <row r="235" spans="42:43">
      <c r="AP235">
        <v>20</v>
      </c>
      <c r="AQ235" t="s">
        <v>1987</v>
      </c>
    </row>
    <row r="236" spans="42:43">
      <c r="AP236">
        <v>20</v>
      </c>
      <c r="AQ236" t="s">
        <v>1988</v>
      </c>
    </row>
    <row r="237" spans="42:43">
      <c r="AP237">
        <v>20</v>
      </c>
      <c r="AQ237" t="s">
        <v>1989</v>
      </c>
    </row>
    <row r="238" spans="42:43">
      <c r="AP238">
        <v>20</v>
      </c>
      <c r="AQ238" t="s">
        <v>1990</v>
      </c>
    </row>
    <row r="239" spans="42:43">
      <c r="AP239">
        <v>20</v>
      </c>
      <c r="AQ239" t="s">
        <v>1991</v>
      </c>
    </row>
    <row r="240" spans="42:43">
      <c r="AP240">
        <v>20</v>
      </c>
      <c r="AQ240" t="s">
        <v>1992</v>
      </c>
    </row>
    <row r="241" spans="42:43">
      <c r="AP241">
        <v>20</v>
      </c>
      <c r="AQ241" t="s">
        <v>1993</v>
      </c>
    </row>
    <row r="242" spans="42:43">
      <c r="AP242">
        <v>20</v>
      </c>
      <c r="AQ242" t="s">
        <v>1994</v>
      </c>
    </row>
    <row r="243" spans="42:43">
      <c r="AP243">
        <v>20</v>
      </c>
      <c r="AQ243" t="s">
        <v>1995</v>
      </c>
    </row>
    <row r="244" spans="42:43">
      <c r="AP244">
        <v>20</v>
      </c>
      <c r="AQ244" t="s">
        <v>1996</v>
      </c>
    </row>
    <row r="245" spans="42:43">
      <c r="AP245">
        <v>20</v>
      </c>
      <c r="AQ245" t="s">
        <v>1997</v>
      </c>
    </row>
    <row r="246" spans="42:43">
      <c r="AP246">
        <v>20</v>
      </c>
      <c r="AQ246" t="s">
        <v>1998</v>
      </c>
    </row>
    <row r="247" spans="42:43">
      <c r="AP247">
        <v>20</v>
      </c>
      <c r="AQ247" t="s">
        <v>1999</v>
      </c>
    </row>
    <row r="248" spans="42:43">
      <c r="AP248">
        <v>20</v>
      </c>
      <c r="AQ248" t="s">
        <v>2000</v>
      </c>
    </row>
    <row r="249" spans="42:43">
      <c r="AP249">
        <v>20</v>
      </c>
      <c r="AQ249" t="s">
        <v>2001</v>
      </c>
    </row>
    <row r="250" spans="42:43">
      <c r="AP250">
        <v>20</v>
      </c>
      <c r="AQ250" t="s">
        <v>2002</v>
      </c>
    </row>
    <row r="251" spans="42:43">
      <c r="AP251">
        <v>20</v>
      </c>
      <c r="AQ251" t="s">
        <v>2003</v>
      </c>
    </row>
    <row r="252" spans="42:43">
      <c r="AP252">
        <v>20</v>
      </c>
      <c r="AQ252" t="s">
        <v>2004</v>
      </c>
    </row>
    <row r="253" spans="42:43">
      <c r="AP253">
        <v>20</v>
      </c>
      <c r="AQ253" t="s">
        <v>2005</v>
      </c>
    </row>
    <row r="254" spans="42:43">
      <c r="AP254">
        <v>20</v>
      </c>
      <c r="AQ254" t="s">
        <v>2006</v>
      </c>
    </row>
    <row r="255" spans="42:43">
      <c r="AP255">
        <v>20</v>
      </c>
      <c r="AQ255" t="s">
        <v>2007</v>
      </c>
    </row>
    <row r="256" spans="42:43">
      <c r="AP256">
        <v>20</v>
      </c>
      <c r="AQ256" t="s">
        <v>2008</v>
      </c>
    </row>
    <row r="257" spans="42:43">
      <c r="AP257">
        <v>20</v>
      </c>
      <c r="AQ257" t="s">
        <v>2009</v>
      </c>
    </row>
    <row r="258" spans="42:43">
      <c r="AP258">
        <v>20</v>
      </c>
      <c r="AQ258" t="s">
        <v>2010</v>
      </c>
    </row>
    <row r="259" spans="42:43">
      <c r="AP259">
        <v>20</v>
      </c>
      <c r="AQ259" t="s">
        <v>2011</v>
      </c>
    </row>
    <row r="260" spans="42:43">
      <c r="AP260">
        <v>20</v>
      </c>
      <c r="AQ260" t="s">
        <v>2012</v>
      </c>
    </row>
    <row r="261" spans="42:43">
      <c r="AP261">
        <v>20</v>
      </c>
      <c r="AQ261" t="s">
        <v>2013</v>
      </c>
    </row>
    <row r="262" spans="42:43">
      <c r="AP262">
        <v>20</v>
      </c>
      <c r="AQ262" t="s">
        <v>2014</v>
      </c>
    </row>
    <row r="263" spans="42:43">
      <c r="AP263">
        <v>20</v>
      </c>
      <c r="AQ263" t="s">
        <v>2015</v>
      </c>
    </row>
    <row r="264" spans="42:43">
      <c r="AP264">
        <v>20</v>
      </c>
      <c r="AQ264" t="s">
        <v>2016</v>
      </c>
    </row>
    <row r="265" spans="42:43">
      <c r="AP265">
        <v>20</v>
      </c>
      <c r="AQ265" t="s">
        <v>2017</v>
      </c>
    </row>
    <row r="266" spans="42:43">
      <c r="AP266">
        <v>20</v>
      </c>
      <c r="AQ266" t="s">
        <v>2018</v>
      </c>
    </row>
    <row r="267" spans="42:43">
      <c r="AP267">
        <v>20</v>
      </c>
      <c r="AQ267" t="s">
        <v>2019</v>
      </c>
    </row>
    <row r="268" spans="42:43">
      <c r="AP268">
        <v>20</v>
      </c>
      <c r="AQ268" t="s">
        <v>2020</v>
      </c>
    </row>
    <row r="269" spans="42:43">
      <c r="AP269">
        <v>20</v>
      </c>
      <c r="AQ269" t="s">
        <v>2021</v>
      </c>
    </row>
    <row r="270" spans="42:43">
      <c r="AP270">
        <v>20</v>
      </c>
      <c r="AQ270" t="s">
        <v>2022</v>
      </c>
    </row>
    <row r="271" spans="42:43">
      <c r="AP271">
        <v>20</v>
      </c>
      <c r="AQ271" t="s">
        <v>2023</v>
      </c>
    </row>
    <row r="272" spans="42:43">
      <c r="AP272">
        <v>20</v>
      </c>
      <c r="AQ272" t="s">
        <v>2024</v>
      </c>
    </row>
    <row r="273" spans="42:43">
      <c r="AP273">
        <v>20</v>
      </c>
      <c r="AQ273" t="s">
        <v>2025</v>
      </c>
    </row>
    <row r="274" spans="42:43">
      <c r="AP274">
        <v>20</v>
      </c>
      <c r="AQ274" t="s">
        <v>2026</v>
      </c>
    </row>
    <row r="275" spans="42:43">
      <c r="AP275">
        <v>20</v>
      </c>
      <c r="AQ275" t="s">
        <v>2027</v>
      </c>
    </row>
    <row r="276" spans="42:43">
      <c r="AP276">
        <v>20</v>
      </c>
      <c r="AQ276" t="s">
        <v>2028</v>
      </c>
    </row>
    <row r="277" spans="42:43">
      <c r="AP277">
        <v>20</v>
      </c>
      <c r="AQ277" t="s">
        <v>2029</v>
      </c>
    </row>
    <row r="278" spans="42:43">
      <c r="AP278">
        <v>20</v>
      </c>
      <c r="AQ278" t="s">
        <v>2030</v>
      </c>
    </row>
    <row r="279" spans="42:43">
      <c r="AP279">
        <v>20</v>
      </c>
      <c r="AQ279" t="s">
        <v>2031</v>
      </c>
    </row>
    <row r="280" spans="42:43">
      <c r="AP280">
        <v>20</v>
      </c>
      <c r="AQ280" t="s">
        <v>2032</v>
      </c>
    </row>
    <row r="281" spans="42:43">
      <c r="AP281">
        <v>20</v>
      </c>
      <c r="AQ281" t="s">
        <v>2033</v>
      </c>
    </row>
    <row r="282" spans="42:43">
      <c r="AP282">
        <v>20</v>
      </c>
      <c r="AQ282" t="s">
        <v>2034</v>
      </c>
    </row>
    <row r="283" spans="42:43">
      <c r="AP283">
        <v>20</v>
      </c>
      <c r="AQ283" t="s">
        <v>2035</v>
      </c>
    </row>
    <row r="284" spans="42:43">
      <c r="AP284">
        <v>20</v>
      </c>
      <c r="AQ284" t="s">
        <v>2036</v>
      </c>
    </row>
    <row r="285" spans="42:43">
      <c r="AP285">
        <v>20</v>
      </c>
      <c r="AQ285" t="s">
        <v>2037</v>
      </c>
    </row>
    <row r="286" spans="42:43">
      <c r="AP286">
        <v>20</v>
      </c>
      <c r="AQ286" t="s">
        <v>2038</v>
      </c>
    </row>
    <row r="287" spans="42:43">
      <c r="AP287">
        <v>20</v>
      </c>
      <c r="AQ287" t="s">
        <v>2039</v>
      </c>
    </row>
    <row r="288" spans="42:43">
      <c r="AP288">
        <v>20</v>
      </c>
      <c r="AQ288" t="s">
        <v>2040</v>
      </c>
    </row>
    <row r="289" spans="42:43">
      <c r="AP289">
        <v>20</v>
      </c>
      <c r="AQ289" t="s">
        <v>2041</v>
      </c>
    </row>
    <row r="290" spans="42:43">
      <c r="AP290">
        <v>20</v>
      </c>
      <c r="AQ290" t="s">
        <v>2042</v>
      </c>
    </row>
    <row r="291" spans="42:43">
      <c r="AP291">
        <v>20</v>
      </c>
      <c r="AQ291" t="s">
        <v>2043</v>
      </c>
    </row>
    <row r="292" spans="42:43">
      <c r="AP292">
        <v>20</v>
      </c>
      <c r="AQ292" t="s">
        <v>2044</v>
      </c>
    </row>
    <row r="293" spans="42:43">
      <c r="AP293">
        <v>20</v>
      </c>
      <c r="AQ293" t="s">
        <v>2045</v>
      </c>
    </row>
    <row r="294" spans="42:43">
      <c r="AP294">
        <v>20</v>
      </c>
      <c r="AQ294" t="s">
        <v>2046</v>
      </c>
    </row>
    <row r="295" spans="42:43">
      <c r="AP295">
        <v>20</v>
      </c>
      <c r="AQ295" t="s">
        <v>2047</v>
      </c>
    </row>
    <row r="296" spans="42:43">
      <c r="AP296">
        <v>20</v>
      </c>
      <c r="AQ296" t="s">
        <v>2048</v>
      </c>
    </row>
    <row r="297" spans="42:43">
      <c r="AP297">
        <v>20</v>
      </c>
      <c r="AQ297" t="s">
        <v>2049</v>
      </c>
    </row>
    <row r="298" spans="42:43">
      <c r="AP298">
        <v>20</v>
      </c>
      <c r="AQ298" t="s">
        <v>2050</v>
      </c>
    </row>
    <row r="299" spans="42:43">
      <c r="AP299">
        <v>20</v>
      </c>
      <c r="AQ299" t="s">
        <v>2051</v>
      </c>
    </row>
    <row r="300" spans="42:43">
      <c r="AP300">
        <v>20</v>
      </c>
      <c r="AQ300" t="s">
        <v>2052</v>
      </c>
    </row>
    <row r="301" spans="42:43">
      <c r="AP301">
        <v>20</v>
      </c>
      <c r="AQ301" t="s">
        <v>2053</v>
      </c>
    </row>
    <row r="302" spans="42:43">
      <c r="AP302">
        <v>20</v>
      </c>
      <c r="AQ302" t="s">
        <v>2054</v>
      </c>
    </row>
    <row r="303" spans="42:43">
      <c r="AP303">
        <v>20</v>
      </c>
      <c r="AQ303" t="s">
        <v>2055</v>
      </c>
    </row>
    <row r="304" spans="42:43">
      <c r="AP304">
        <v>20</v>
      </c>
      <c r="AQ304" t="s">
        <v>2056</v>
      </c>
    </row>
    <row r="305" spans="42:43">
      <c r="AP305">
        <v>20</v>
      </c>
      <c r="AQ305" t="s">
        <v>2057</v>
      </c>
    </row>
    <row r="306" spans="42:43">
      <c r="AP306">
        <v>20</v>
      </c>
      <c r="AQ306" t="s">
        <v>2058</v>
      </c>
    </row>
    <row r="307" spans="42:43">
      <c r="AP307">
        <v>20</v>
      </c>
      <c r="AQ307" t="s">
        <v>2059</v>
      </c>
    </row>
    <row r="308" spans="42:43">
      <c r="AP308">
        <v>20</v>
      </c>
      <c r="AQ308" t="s">
        <v>2060</v>
      </c>
    </row>
    <row r="309" spans="42:43">
      <c r="AP309">
        <v>20</v>
      </c>
      <c r="AQ309" t="s">
        <v>2061</v>
      </c>
    </row>
    <row r="310" spans="42:43">
      <c r="AP310">
        <v>20</v>
      </c>
      <c r="AQ310" t="s">
        <v>2062</v>
      </c>
    </row>
    <row r="311" spans="42:43">
      <c r="AP311">
        <v>20</v>
      </c>
      <c r="AQ311" t="s">
        <v>2063</v>
      </c>
    </row>
    <row r="312" spans="42:43">
      <c r="AP312">
        <v>20</v>
      </c>
      <c r="AQ312" t="s">
        <v>2064</v>
      </c>
    </row>
    <row r="313" spans="42:43">
      <c r="AP313">
        <v>20</v>
      </c>
      <c r="AQ313" t="s">
        <v>2065</v>
      </c>
    </row>
    <row r="314" spans="42:43">
      <c r="AP314">
        <v>20</v>
      </c>
      <c r="AQ314" t="s">
        <v>2066</v>
      </c>
    </row>
    <row r="315" spans="42:43">
      <c r="AP315">
        <v>20</v>
      </c>
      <c r="AQ315" t="s">
        <v>2067</v>
      </c>
    </row>
    <row r="316" spans="42:43">
      <c r="AP316">
        <v>20</v>
      </c>
      <c r="AQ316" t="s">
        <v>2068</v>
      </c>
    </row>
    <row r="317" spans="42:43">
      <c r="AP317">
        <v>20</v>
      </c>
      <c r="AQ317" t="s">
        <v>2069</v>
      </c>
    </row>
    <row r="318" spans="42:43">
      <c r="AP318">
        <v>20</v>
      </c>
      <c r="AQ318" t="s">
        <v>2070</v>
      </c>
    </row>
    <row r="319" spans="42:43">
      <c r="AP319">
        <v>20</v>
      </c>
      <c r="AQ319" t="s">
        <v>2071</v>
      </c>
    </row>
    <row r="320" spans="42:43">
      <c r="AP320">
        <v>20</v>
      </c>
      <c r="AQ320" t="s">
        <v>2072</v>
      </c>
    </row>
    <row r="321" spans="42:43">
      <c r="AP321">
        <v>20</v>
      </c>
      <c r="AQ321" t="s">
        <v>2073</v>
      </c>
    </row>
    <row r="322" spans="42:43">
      <c r="AP322">
        <v>20</v>
      </c>
      <c r="AQ322" t="s">
        <v>2074</v>
      </c>
    </row>
    <row r="323" spans="42:43">
      <c r="AP323">
        <v>20</v>
      </c>
      <c r="AQ323" t="s">
        <v>2075</v>
      </c>
    </row>
    <row r="324" spans="42:43">
      <c r="AP324">
        <v>20</v>
      </c>
      <c r="AQ324" t="s">
        <v>2076</v>
      </c>
    </row>
    <row r="325" spans="42:43">
      <c r="AP325">
        <v>20</v>
      </c>
      <c r="AQ325" t="s">
        <v>2077</v>
      </c>
    </row>
    <row r="326" spans="42:43">
      <c r="AP326">
        <v>20</v>
      </c>
      <c r="AQ326" t="s">
        <v>2078</v>
      </c>
    </row>
    <row r="327" spans="42:43">
      <c r="AP327">
        <v>20</v>
      </c>
      <c r="AQ327" t="s">
        <v>2079</v>
      </c>
    </row>
    <row r="328" spans="42:43">
      <c r="AP328">
        <v>20</v>
      </c>
      <c r="AQ328" t="s">
        <v>2080</v>
      </c>
    </row>
    <row r="329" spans="42:43">
      <c r="AP329">
        <v>20</v>
      </c>
      <c r="AQ329" t="s">
        <v>2081</v>
      </c>
    </row>
    <row r="330" spans="42:43">
      <c r="AP330">
        <v>20</v>
      </c>
      <c r="AQ330" t="s">
        <v>2082</v>
      </c>
    </row>
    <row r="331" spans="42:43">
      <c r="AP331">
        <v>20</v>
      </c>
      <c r="AQ331" t="s">
        <v>2083</v>
      </c>
    </row>
    <row r="332" spans="42:43">
      <c r="AP332">
        <v>20</v>
      </c>
      <c r="AQ332" t="s">
        <v>2084</v>
      </c>
    </row>
    <row r="333" spans="42:43">
      <c r="AP333">
        <v>20</v>
      </c>
      <c r="AQ333" t="s">
        <v>2085</v>
      </c>
    </row>
    <row r="334" spans="42:43">
      <c r="AP334">
        <v>20</v>
      </c>
      <c r="AQ334" t="s">
        <v>2086</v>
      </c>
    </row>
    <row r="335" spans="42:43">
      <c r="AP335">
        <v>20</v>
      </c>
      <c r="AQ335" t="s">
        <v>2087</v>
      </c>
    </row>
    <row r="336" spans="42:43">
      <c r="AP336">
        <v>20</v>
      </c>
      <c r="AQ336" t="s">
        <v>2088</v>
      </c>
    </row>
    <row r="337" spans="42:43">
      <c r="AP337">
        <v>20</v>
      </c>
      <c r="AQ337" t="s">
        <v>2089</v>
      </c>
    </row>
    <row r="338" spans="42:43">
      <c r="AP338">
        <v>20</v>
      </c>
      <c r="AQ338" t="s">
        <v>2090</v>
      </c>
    </row>
    <row r="339" spans="42:43">
      <c r="AP339">
        <v>20</v>
      </c>
      <c r="AQ339" t="s">
        <v>2091</v>
      </c>
    </row>
    <row r="340" spans="42:43">
      <c r="AP340">
        <v>20</v>
      </c>
      <c r="AQ340" t="s">
        <v>2092</v>
      </c>
    </row>
    <row r="341" spans="42:43">
      <c r="AP341">
        <v>20</v>
      </c>
      <c r="AQ341" t="s">
        <v>2093</v>
      </c>
    </row>
    <row r="342" spans="42:43">
      <c r="AP342">
        <v>20</v>
      </c>
      <c r="AQ342" t="s">
        <v>2094</v>
      </c>
    </row>
    <row r="343" spans="42:43">
      <c r="AP343">
        <v>20</v>
      </c>
      <c r="AQ343" t="s">
        <v>2095</v>
      </c>
    </row>
    <row r="344" spans="42:43">
      <c r="AP344">
        <v>20</v>
      </c>
      <c r="AQ344" t="s">
        <v>2096</v>
      </c>
    </row>
    <row r="345" spans="42:43">
      <c r="AP345">
        <v>20</v>
      </c>
      <c r="AQ345" t="s">
        <v>2097</v>
      </c>
    </row>
    <row r="346" spans="42:43">
      <c r="AP346">
        <v>20</v>
      </c>
      <c r="AQ346" t="s">
        <v>2098</v>
      </c>
    </row>
    <row r="347" spans="42:43">
      <c r="AP347">
        <v>20</v>
      </c>
      <c r="AQ347" t="s">
        <v>2099</v>
      </c>
    </row>
    <row r="348" spans="42:43">
      <c r="AP348">
        <v>20</v>
      </c>
      <c r="AQ348" t="s">
        <v>2100</v>
      </c>
    </row>
    <row r="349" spans="42:43">
      <c r="AP349">
        <v>20</v>
      </c>
      <c r="AQ349" t="s">
        <v>2101</v>
      </c>
    </row>
    <row r="350" spans="42:43">
      <c r="AP350">
        <v>20</v>
      </c>
      <c r="AQ350" t="s">
        <v>2102</v>
      </c>
    </row>
    <row r="351" spans="42:43">
      <c r="AP351">
        <v>20</v>
      </c>
      <c r="AQ351" t="s">
        <v>2103</v>
      </c>
    </row>
    <row r="352" spans="42:43">
      <c r="AP352">
        <v>20</v>
      </c>
      <c r="AQ352" t="s">
        <v>2104</v>
      </c>
    </row>
    <row r="353" spans="42:43">
      <c r="AP353">
        <v>20</v>
      </c>
      <c r="AQ353" t="s">
        <v>2105</v>
      </c>
    </row>
    <row r="354" spans="42:43">
      <c r="AP354">
        <v>20</v>
      </c>
      <c r="AQ354" t="s">
        <v>2106</v>
      </c>
    </row>
    <row r="355" spans="42:43">
      <c r="AP355">
        <v>20</v>
      </c>
      <c r="AQ355" t="s">
        <v>2107</v>
      </c>
    </row>
    <row r="356" spans="42:43">
      <c r="AP356">
        <v>20</v>
      </c>
      <c r="AQ356" t="s">
        <v>2108</v>
      </c>
    </row>
    <row r="357" spans="42:43">
      <c r="AP357">
        <v>20</v>
      </c>
      <c r="AQ357" t="s">
        <v>2109</v>
      </c>
    </row>
    <row r="358" spans="42:43">
      <c r="AP358">
        <v>20</v>
      </c>
      <c r="AQ358" t="s">
        <v>2110</v>
      </c>
    </row>
    <row r="359" spans="42:43">
      <c r="AP359">
        <v>20</v>
      </c>
      <c r="AQ359" t="s">
        <v>2111</v>
      </c>
    </row>
    <row r="360" spans="42:43">
      <c r="AP360">
        <v>20</v>
      </c>
      <c r="AQ360" t="s">
        <v>2112</v>
      </c>
    </row>
    <row r="361" spans="42:43">
      <c r="AP361">
        <v>20</v>
      </c>
      <c r="AQ361" t="s">
        <v>2113</v>
      </c>
    </row>
    <row r="362" spans="42:43">
      <c r="AP362">
        <v>20</v>
      </c>
      <c r="AQ362" t="s">
        <v>2114</v>
      </c>
    </row>
    <row r="363" spans="42:43">
      <c r="AP363">
        <v>20</v>
      </c>
      <c r="AQ363" t="s">
        <v>2115</v>
      </c>
    </row>
    <row r="364" spans="42:43">
      <c r="AP364">
        <v>20</v>
      </c>
      <c r="AQ364" t="s">
        <v>2116</v>
      </c>
    </row>
    <row r="365" spans="42:43">
      <c r="AP365">
        <v>20</v>
      </c>
      <c r="AQ365" t="s">
        <v>2117</v>
      </c>
    </row>
    <row r="366" spans="42:43">
      <c r="AP366">
        <v>20</v>
      </c>
      <c r="AQ366" t="s">
        <v>2118</v>
      </c>
    </row>
    <row r="367" spans="42:43">
      <c r="AP367">
        <v>20</v>
      </c>
      <c r="AQ367" t="s">
        <v>2119</v>
      </c>
    </row>
    <row r="368" spans="42:43">
      <c r="AP368">
        <v>20</v>
      </c>
      <c r="AQ368" t="s">
        <v>2120</v>
      </c>
    </row>
    <row r="369" spans="42:43">
      <c r="AP369">
        <v>20</v>
      </c>
      <c r="AQ369" t="s">
        <v>2121</v>
      </c>
    </row>
    <row r="370" spans="42:43">
      <c r="AP370">
        <v>20</v>
      </c>
      <c r="AQ370" t="s">
        <v>2122</v>
      </c>
    </row>
    <row r="371" spans="42:43">
      <c r="AP371">
        <v>20</v>
      </c>
      <c r="AQ371" t="s">
        <v>2123</v>
      </c>
    </row>
    <row r="372" spans="42:43">
      <c r="AP372">
        <v>20</v>
      </c>
      <c r="AQ372" t="s">
        <v>2124</v>
      </c>
    </row>
    <row r="373" spans="42:43">
      <c r="AP373">
        <v>20</v>
      </c>
      <c r="AQ373" t="s">
        <v>2125</v>
      </c>
    </row>
    <row r="374" spans="42:43">
      <c r="AP374">
        <v>20</v>
      </c>
      <c r="AQ374" t="s">
        <v>2126</v>
      </c>
    </row>
    <row r="375" spans="42:43">
      <c r="AP375">
        <v>20</v>
      </c>
      <c r="AQ375" t="s">
        <v>2127</v>
      </c>
    </row>
    <row r="376" spans="42:43">
      <c r="AP376">
        <v>20</v>
      </c>
      <c r="AQ376" t="s">
        <v>2128</v>
      </c>
    </row>
    <row r="377" spans="42:43">
      <c r="AP377">
        <v>20</v>
      </c>
      <c r="AQ377" t="s">
        <v>2129</v>
      </c>
    </row>
    <row r="378" spans="42:43">
      <c r="AP378">
        <v>20</v>
      </c>
      <c r="AQ378" t="s">
        <v>2130</v>
      </c>
    </row>
    <row r="379" spans="42:43">
      <c r="AP379">
        <v>20</v>
      </c>
      <c r="AQ379" t="s">
        <v>2131</v>
      </c>
    </row>
    <row r="380" spans="42:43">
      <c r="AP380">
        <v>20</v>
      </c>
      <c r="AQ380" t="s">
        <v>2132</v>
      </c>
    </row>
    <row r="381" spans="42:43">
      <c r="AP381">
        <v>20</v>
      </c>
      <c r="AQ381" t="s">
        <v>2133</v>
      </c>
    </row>
    <row r="382" spans="42:43">
      <c r="AP382">
        <v>20</v>
      </c>
      <c r="AQ382" t="s">
        <v>2134</v>
      </c>
    </row>
    <row r="383" spans="42:43">
      <c r="AP383">
        <v>20</v>
      </c>
      <c r="AQ383" t="s">
        <v>2135</v>
      </c>
    </row>
    <row r="384" spans="42:43">
      <c r="AP384">
        <v>20</v>
      </c>
      <c r="AQ384" t="s">
        <v>2136</v>
      </c>
    </row>
    <row r="385" spans="42:43">
      <c r="AP385">
        <v>20</v>
      </c>
      <c r="AQ385" t="s">
        <v>2137</v>
      </c>
    </row>
    <row r="386" spans="42:43">
      <c r="AP386">
        <v>20</v>
      </c>
      <c r="AQ386" t="s">
        <v>2138</v>
      </c>
    </row>
    <row r="387" spans="42:43">
      <c r="AP387">
        <v>20</v>
      </c>
      <c r="AQ387" t="s">
        <v>2139</v>
      </c>
    </row>
    <row r="388" spans="42:43">
      <c r="AP388">
        <v>20</v>
      </c>
      <c r="AQ388" t="s">
        <v>2140</v>
      </c>
    </row>
    <row r="389" spans="42:43">
      <c r="AP389">
        <v>20</v>
      </c>
      <c r="AQ389" t="s">
        <v>2141</v>
      </c>
    </row>
    <row r="390" spans="42:43">
      <c r="AP390">
        <v>20</v>
      </c>
      <c r="AQ390" t="s">
        <v>2142</v>
      </c>
    </row>
    <row r="391" spans="42:43">
      <c r="AP391">
        <v>20</v>
      </c>
      <c r="AQ391" t="s">
        <v>2143</v>
      </c>
    </row>
    <row r="392" spans="42:43">
      <c r="AP392">
        <v>20</v>
      </c>
      <c r="AQ392" t="s">
        <v>2144</v>
      </c>
    </row>
    <row r="393" spans="42:43">
      <c r="AP393">
        <v>20</v>
      </c>
      <c r="AQ393" t="s">
        <v>2145</v>
      </c>
    </row>
    <row r="394" spans="42:43">
      <c r="AP394">
        <v>20</v>
      </c>
      <c r="AQ394" t="s">
        <v>2146</v>
      </c>
    </row>
    <row r="395" spans="42:43">
      <c r="AP395">
        <v>20</v>
      </c>
      <c r="AQ395" t="s">
        <v>2147</v>
      </c>
    </row>
    <row r="396" spans="42:43">
      <c r="AP396">
        <v>20</v>
      </c>
      <c r="AQ396" t="s">
        <v>2148</v>
      </c>
    </row>
    <row r="397" spans="42:43">
      <c r="AP397">
        <v>20</v>
      </c>
      <c r="AQ397" t="s">
        <v>2149</v>
      </c>
    </row>
    <row r="398" spans="42:43">
      <c r="AP398">
        <v>20</v>
      </c>
      <c r="AQ398" t="s">
        <v>2150</v>
      </c>
    </row>
    <row r="399" spans="42:43">
      <c r="AP399">
        <v>20</v>
      </c>
      <c r="AQ399" t="s">
        <v>2151</v>
      </c>
    </row>
    <row r="400" spans="42:43">
      <c r="AP400">
        <v>20</v>
      </c>
      <c r="AQ400" t="s">
        <v>2152</v>
      </c>
    </row>
    <row r="401" spans="42:43">
      <c r="AP401">
        <v>20</v>
      </c>
      <c r="AQ401" t="s">
        <v>2153</v>
      </c>
    </row>
    <row r="402" spans="42:43">
      <c r="AP402">
        <v>20</v>
      </c>
      <c r="AQ402" t="s">
        <v>2154</v>
      </c>
    </row>
    <row r="403" spans="42:43">
      <c r="AP403">
        <v>20</v>
      </c>
      <c r="AQ403" t="s">
        <v>2155</v>
      </c>
    </row>
    <row r="404" spans="42:43">
      <c r="AP404">
        <v>20</v>
      </c>
      <c r="AQ404" t="s">
        <v>2156</v>
      </c>
    </row>
    <row r="405" spans="42:43">
      <c r="AP405">
        <v>20</v>
      </c>
      <c r="AQ405" t="s">
        <v>2157</v>
      </c>
    </row>
    <row r="406" spans="42:43">
      <c r="AP406">
        <v>20</v>
      </c>
      <c r="AQ406" t="s">
        <v>2158</v>
      </c>
    </row>
    <row r="407" spans="42:43">
      <c r="AP407">
        <v>20</v>
      </c>
      <c r="AQ407" t="s">
        <v>2159</v>
      </c>
    </row>
    <row r="408" spans="42:43">
      <c r="AP408">
        <v>20</v>
      </c>
      <c r="AQ408" t="s">
        <v>2160</v>
      </c>
    </row>
    <row r="409" spans="42:43">
      <c r="AP409">
        <v>20</v>
      </c>
      <c r="AQ409" t="s">
        <v>2161</v>
      </c>
    </row>
    <row r="410" spans="42:43">
      <c r="AP410">
        <v>20</v>
      </c>
      <c r="AQ410" t="s">
        <v>2162</v>
      </c>
    </row>
    <row r="411" spans="42:43">
      <c r="AP411">
        <v>20</v>
      </c>
      <c r="AQ411" t="s">
        <v>2163</v>
      </c>
    </row>
    <row r="412" spans="42:43">
      <c r="AP412">
        <v>20</v>
      </c>
      <c r="AQ412" t="s">
        <v>2164</v>
      </c>
    </row>
    <row r="413" spans="42:43">
      <c r="AP413">
        <v>20</v>
      </c>
      <c r="AQ413" t="s">
        <v>2165</v>
      </c>
    </row>
    <row r="414" spans="42:43">
      <c r="AP414">
        <v>20</v>
      </c>
      <c r="AQ414" t="s">
        <v>2166</v>
      </c>
    </row>
    <row r="415" spans="42:43">
      <c r="AP415">
        <v>20</v>
      </c>
      <c r="AQ415" t="s">
        <v>2167</v>
      </c>
    </row>
    <row r="416" spans="42:43">
      <c r="AP416">
        <v>20</v>
      </c>
      <c r="AQ416" t="s">
        <v>2168</v>
      </c>
    </row>
    <row r="417" spans="42:43">
      <c r="AP417">
        <v>20</v>
      </c>
      <c r="AQ417" t="s">
        <v>2169</v>
      </c>
    </row>
    <row r="418" spans="42:43">
      <c r="AP418">
        <v>20</v>
      </c>
      <c r="AQ418" t="s">
        <v>2170</v>
      </c>
    </row>
    <row r="419" spans="42:43">
      <c r="AP419">
        <v>20</v>
      </c>
      <c r="AQ419" t="s">
        <v>2171</v>
      </c>
    </row>
    <row r="420" spans="42:43">
      <c r="AP420">
        <v>20</v>
      </c>
      <c r="AQ420" t="s">
        <v>2172</v>
      </c>
    </row>
    <row r="421" spans="42:43">
      <c r="AP421">
        <v>20</v>
      </c>
      <c r="AQ421" t="s">
        <v>2173</v>
      </c>
    </row>
    <row r="422" spans="42:43">
      <c r="AP422">
        <v>20</v>
      </c>
      <c r="AQ422" t="s">
        <v>2174</v>
      </c>
    </row>
    <row r="423" spans="42:43">
      <c r="AP423">
        <v>20</v>
      </c>
      <c r="AQ423" t="s">
        <v>2175</v>
      </c>
    </row>
    <row r="424" spans="42:43">
      <c r="AP424">
        <v>20</v>
      </c>
      <c r="AQ424" t="s">
        <v>2176</v>
      </c>
    </row>
    <row r="425" spans="42:43">
      <c r="AP425">
        <v>20</v>
      </c>
      <c r="AQ425" t="s">
        <v>2177</v>
      </c>
    </row>
    <row r="426" spans="42:43">
      <c r="AP426">
        <v>20</v>
      </c>
      <c r="AQ426" t="s">
        <v>2178</v>
      </c>
    </row>
    <row r="427" spans="42:43">
      <c r="AP427">
        <v>20</v>
      </c>
      <c r="AQ427" t="s">
        <v>2179</v>
      </c>
    </row>
    <row r="428" spans="42:43">
      <c r="AP428">
        <v>20</v>
      </c>
      <c r="AQ428" t="s">
        <v>2180</v>
      </c>
    </row>
    <row r="429" spans="42:43">
      <c r="AP429">
        <v>20</v>
      </c>
      <c r="AQ429" t="s">
        <v>2181</v>
      </c>
    </row>
    <row r="430" spans="42:43">
      <c r="AP430">
        <v>20</v>
      </c>
      <c r="AQ430" t="s">
        <v>2182</v>
      </c>
    </row>
    <row r="431" spans="42:43">
      <c r="AP431">
        <v>20</v>
      </c>
      <c r="AQ431" t="s">
        <v>2183</v>
      </c>
    </row>
    <row r="432" spans="42:43">
      <c r="AP432">
        <v>20</v>
      </c>
      <c r="AQ432" t="s">
        <v>2184</v>
      </c>
    </row>
    <row r="433" spans="42:43">
      <c r="AP433">
        <v>20</v>
      </c>
      <c r="AQ433" t="s">
        <v>2185</v>
      </c>
    </row>
    <row r="434" spans="42:43">
      <c r="AP434">
        <v>20</v>
      </c>
      <c r="AQ434" t="s">
        <v>2186</v>
      </c>
    </row>
    <row r="435" spans="42:43">
      <c r="AP435">
        <v>20</v>
      </c>
      <c r="AQ435" t="s">
        <v>2187</v>
      </c>
    </row>
    <row r="436" spans="42:43">
      <c r="AP436">
        <v>20</v>
      </c>
      <c r="AQ436" t="s">
        <v>2188</v>
      </c>
    </row>
    <row r="437" spans="42:43">
      <c r="AP437">
        <v>20</v>
      </c>
      <c r="AQ437" t="s">
        <v>2189</v>
      </c>
    </row>
    <row r="438" spans="42:43">
      <c r="AP438">
        <v>20</v>
      </c>
      <c r="AQ438" t="s">
        <v>2190</v>
      </c>
    </row>
    <row r="439" spans="42:43">
      <c r="AP439">
        <v>20</v>
      </c>
      <c r="AQ439" t="s">
        <v>2191</v>
      </c>
    </row>
    <row r="440" spans="42:43">
      <c r="AP440">
        <v>20</v>
      </c>
      <c r="AQ440" t="s">
        <v>2192</v>
      </c>
    </row>
    <row r="441" spans="42:43">
      <c r="AP441">
        <v>20</v>
      </c>
      <c r="AQ441" t="s">
        <v>2193</v>
      </c>
    </row>
    <row r="442" spans="42:43">
      <c r="AP442">
        <v>20</v>
      </c>
      <c r="AQ442" t="s">
        <v>2194</v>
      </c>
    </row>
    <row r="443" spans="42:43">
      <c r="AP443">
        <v>20</v>
      </c>
      <c r="AQ443" t="s">
        <v>2195</v>
      </c>
    </row>
    <row r="444" spans="42:43">
      <c r="AP444">
        <v>20</v>
      </c>
      <c r="AQ444" t="s">
        <v>2196</v>
      </c>
    </row>
    <row r="445" spans="42:43">
      <c r="AP445">
        <v>20</v>
      </c>
      <c r="AQ445" t="s">
        <v>2197</v>
      </c>
    </row>
    <row r="446" spans="42:43">
      <c r="AP446">
        <v>20</v>
      </c>
      <c r="AQ446" t="s">
        <v>2198</v>
      </c>
    </row>
    <row r="447" spans="42:43">
      <c r="AP447">
        <v>20</v>
      </c>
      <c r="AQ447" t="s">
        <v>2199</v>
      </c>
    </row>
    <row r="448" spans="42:43">
      <c r="AP448">
        <v>20</v>
      </c>
      <c r="AQ448" t="s">
        <v>2200</v>
      </c>
    </row>
    <row r="449" spans="42:43">
      <c r="AP449">
        <v>20</v>
      </c>
      <c r="AQ449" t="s">
        <v>2201</v>
      </c>
    </row>
    <row r="450" spans="42:43">
      <c r="AP450">
        <v>20</v>
      </c>
      <c r="AQ450" t="s">
        <v>2202</v>
      </c>
    </row>
    <row r="451" spans="42:43">
      <c r="AP451">
        <v>20</v>
      </c>
      <c r="AQ451" t="s">
        <v>2203</v>
      </c>
    </row>
    <row r="452" spans="42:43">
      <c r="AP452">
        <v>20</v>
      </c>
      <c r="AQ452" t="s">
        <v>2204</v>
      </c>
    </row>
    <row r="453" spans="42:43">
      <c r="AP453">
        <v>20</v>
      </c>
      <c r="AQ453" t="s">
        <v>2205</v>
      </c>
    </row>
    <row r="454" spans="42:43">
      <c r="AP454">
        <v>20</v>
      </c>
      <c r="AQ454" t="s">
        <v>2206</v>
      </c>
    </row>
    <row r="455" spans="42:43">
      <c r="AP455">
        <v>20</v>
      </c>
      <c r="AQ455" t="s">
        <v>2207</v>
      </c>
    </row>
    <row r="456" spans="42:43">
      <c r="AP456">
        <v>20</v>
      </c>
      <c r="AQ456" t="s">
        <v>2208</v>
      </c>
    </row>
    <row r="457" spans="42:43">
      <c r="AP457">
        <v>20</v>
      </c>
      <c r="AQ457" t="s">
        <v>2209</v>
      </c>
    </row>
    <row r="458" spans="42:43">
      <c r="AP458">
        <v>20</v>
      </c>
      <c r="AQ458" t="s">
        <v>2210</v>
      </c>
    </row>
    <row r="459" spans="42:43">
      <c r="AP459">
        <v>20</v>
      </c>
      <c r="AQ459" t="s">
        <v>2211</v>
      </c>
    </row>
    <row r="460" spans="42:43">
      <c r="AP460">
        <v>20</v>
      </c>
      <c r="AQ460" t="s">
        <v>2212</v>
      </c>
    </row>
    <row r="461" spans="42:43">
      <c r="AP461">
        <v>20</v>
      </c>
      <c r="AQ461" t="s">
        <v>2213</v>
      </c>
    </row>
    <row r="462" spans="42:43">
      <c r="AP462">
        <v>20</v>
      </c>
      <c r="AQ462" t="s">
        <v>2214</v>
      </c>
    </row>
    <row r="463" spans="42:43">
      <c r="AP463">
        <v>20</v>
      </c>
      <c r="AQ463" t="s">
        <v>2215</v>
      </c>
    </row>
    <row r="464" spans="42:43">
      <c r="AP464">
        <v>20</v>
      </c>
      <c r="AQ464" t="s">
        <v>2216</v>
      </c>
    </row>
    <row r="465" spans="42:43">
      <c r="AP465">
        <v>20</v>
      </c>
      <c r="AQ465" t="s">
        <v>2217</v>
      </c>
    </row>
    <row r="466" spans="42:43">
      <c r="AP466">
        <v>20</v>
      </c>
      <c r="AQ466" t="s">
        <v>2218</v>
      </c>
    </row>
    <row r="467" spans="42:43">
      <c r="AP467">
        <v>20</v>
      </c>
      <c r="AQ467" t="s">
        <v>2219</v>
      </c>
    </row>
    <row r="468" spans="42:43">
      <c r="AP468">
        <v>20</v>
      </c>
      <c r="AQ468" t="s">
        <v>2220</v>
      </c>
    </row>
    <row r="469" spans="42:43">
      <c r="AP469">
        <v>20</v>
      </c>
      <c r="AQ469" t="s">
        <v>2221</v>
      </c>
    </row>
    <row r="470" spans="42:43">
      <c r="AP470">
        <v>20</v>
      </c>
      <c r="AQ470" t="s">
        <v>2222</v>
      </c>
    </row>
    <row r="471" spans="42:43">
      <c r="AP471">
        <v>20</v>
      </c>
      <c r="AQ471" t="s">
        <v>2223</v>
      </c>
    </row>
    <row r="472" spans="42:43">
      <c r="AP472">
        <v>20</v>
      </c>
      <c r="AQ472" t="s">
        <v>2224</v>
      </c>
    </row>
    <row r="473" spans="42:43">
      <c r="AP473">
        <v>20</v>
      </c>
      <c r="AQ473" t="s">
        <v>2225</v>
      </c>
    </row>
    <row r="474" spans="42:43">
      <c r="AP474">
        <v>20</v>
      </c>
      <c r="AQ474" t="s">
        <v>2226</v>
      </c>
    </row>
    <row r="475" spans="42:43">
      <c r="AP475">
        <v>20</v>
      </c>
      <c r="AQ475" t="s">
        <v>2227</v>
      </c>
    </row>
    <row r="476" spans="42:43">
      <c r="AP476">
        <v>20</v>
      </c>
      <c r="AQ476" t="s">
        <v>2228</v>
      </c>
    </row>
    <row r="477" spans="42:43">
      <c r="AP477">
        <v>20</v>
      </c>
      <c r="AQ477" t="s">
        <v>2229</v>
      </c>
    </row>
    <row r="478" spans="42:43">
      <c r="AP478">
        <v>20</v>
      </c>
      <c r="AQ478" t="s">
        <v>2230</v>
      </c>
    </row>
    <row r="479" spans="42:43">
      <c r="AP479">
        <v>20</v>
      </c>
      <c r="AQ479" t="s">
        <v>2231</v>
      </c>
    </row>
    <row r="480" spans="42:43">
      <c r="AP480">
        <v>20</v>
      </c>
      <c r="AQ480" t="s">
        <v>2232</v>
      </c>
    </row>
    <row r="481" spans="42:43">
      <c r="AP481">
        <v>20</v>
      </c>
      <c r="AQ481" t="s">
        <v>2233</v>
      </c>
    </row>
    <row r="482" spans="42:43">
      <c r="AP482">
        <v>20</v>
      </c>
      <c r="AQ482" t="s">
        <v>2234</v>
      </c>
    </row>
    <row r="483" spans="42:43">
      <c r="AP483">
        <v>20</v>
      </c>
      <c r="AQ483" t="s">
        <v>2235</v>
      </c>
    </row>
    <row r="484" spans="42:43">
      <c r="AP484">
        <v>20</v>
      </c>
      <c r="AQ484" t="s">
        <v>2236</v>
      </c>
    </row>
    <row r="485" spans="42:43">
      <c r="AP485">
        <v>20</v>
      </c>
      <c r="AQ485" t="s">
        <v>2237</v>
      </c>
    </row>
    <row r="486" spans="42:43">
      <c r="AP486">
        <v>20</v>
      </c>
      <c r="AQ486" t="s">
        <v>2238</v>
      </c>
    </row>
    <row r="487" spans="42:43">
      <c r="AP487">
        <v>20</v>
      </c>
      <c r="AQ487" t="s">
        <v>2239</v>
      </c>
    </row>
    <row r="488" spans="42:43">
      <c r="AP488">
        <v>20</v>
      </c>
      <c r="AQ488" t="s">
        <v>2240</v>
      </c>
    </row>
    <row r="489" spans="42:43">
      <c r="AP489">
        <v>20</v>
      </c>
      <c r="AQ489" t="s">
        <v>2241</v>
      </c>
    </row>
    <row r="490" spans="42:43">
      <c r="AP490">
        <v>20</v>
      </c>
      <c r="AQ490" t="s">
        <v>2242</v>
      </c>
    </row>
    <row r="491" spans="42:43">
      <c r="AP491">
        <v>20</v>
      </c>
      <c r="AQ491" t="s">
        <v>2243</v>
      </c>
    </row>
    <row r="492" spans="42:43">
      <c r="AP492">
        <v>20</v>
      </c>
      <c r="AQ492" t="s">
        <v>2244</v>
      </c>
    </row>
    <row r="493" spans="42:43">
      <c r="AP493">
        <v>20</v>
      </c>
      <c r="AQ493" t="s">
        <v>2245</v>
      </c>
    </row>
    <row r="494" spans="42:43">
      <c r="AP494">
        <v>20</v>
      </c>
      <c r="AQ494" t="s">
        <v>2246</v>
      </c>
    </row>
    <row r="495" spans="42:43">
      <c r="AP495">
        <v>20</v>
      </c>
      <c r="AQ495" t="s">
        <v>2247</v>
      </c>
    </row>
    <row r="496" spans="42:43">
      <c r="AP496">
        <v>20</v>
      </c>
      <c r="AQ496" t="s">
        <v>2248</v>
      </c>
    </row>
    <row r="497" spans="42:43">
      <c r="AP497">
        <v>20</v>
      </c>
      <c r="AQ497" t="s">
        <v>2249</v>
      </c>
    </row>
    <row r="498" spans="42:43">
      <c r="AP498">
        <v>20</v>
      </c>
      <c r="AQ498" t="s">
        <v>2250</v>
      </c>
    </row>
    <row r="499" spans="42:43">
      <c r="AP499">
        <v>20</v>
      </c>
      <c r="AQ499" t="s">
        <v>2251</v>
      </c>
    </row>
    <row r="500" spans="42:43">
      <c r="AP500">
        <v>20</v>
      </c>
      <c r="AQ500" t="s">
        <v>2252</v>
      </c>
    </row>
    <row r="501" spans="42:43">
      <c r="AP501">
        <v>20</v>
      </c>
      <c r="AQ501" t="s">
        <v>2253</v>
      </c>
    </row>
    <row r="502" spans="42:43">
      <c r="AP502">
        <v>20</v>
      </c>
      <c r="AQ502" t="s">
        <v>2254</v>
      </c>
    </row>
    <row r="503" spans="42:43">
      <c r="AP503">
        <v>20</v>
      </c>
      <c r="AQ503" t="s">
        <v>2255</v>
      </c>
    </row>
    <row r="504" spans="42:43">
      <c r="AP504">
        <v>20</v>
      </c>
      <c r="AQ504" t="s">
        <v>2256</v>
      </c>
    </row>
    <row r="505" spans="42:43">
      <c r="AP505">
        <v>20</v>
      </c>
      <c r="AQ505" t="s">
        <v>2257</v>
      </c>
    </row>
    <row r="506" spans="42:43">
      <c r="AP506">
        <v>20</v>
      </c>
      <c r="AQ506" t="s">
        <v>2258</v>
      </c>
    </row>
    <row r="507" spans="42:43">
      <c r="AP507">
        <v>20</v>
      </c>
      <c r="AQ507" t="s">
        <v>2259</v>
      </c>
    </row>
    <row r="508" spans="42:43">
      <c r="AP508">
        <v>20</v>
      </c>
      <c r="AQ508" t="s">
        <v>2260</v>
      </c>
    </row>
    <row r="509" spans="42:43">
      <c r="AP509">
        <v>20</v>
      </c>
      <c r="AQ509" t="s">
        <v>2261</v>
      </c>
    </row>
    <row r="510" spans="42:43">
      <c r="AP510">
        <v>20</v>
      </c>
      <c r="AQ510" t="s">
        <v>2262</v>
      </c>
    </row>
    <row r="511" spans="42:43">
      <c r="AP511">
        <v>20</v>
      </c>
      <c r="AQ511" t="s">
        <v>2263</v>
      </c>
    </row>
    <row r="512" spans="42:43">
      <c r="AP512">
        <v>20</v>
      </c>
      <c r="AQ512" t="s">
        <v>2264</v>
      </c>
    </row>
    <row r="513" spans="42:43">
      <c r="AP513">
        <v>20</v>
      </c>
      <c r="AQ513" t="s">
        <v>2265</v>
      </c>
    </row>
    <row r="514" spans="42:43">
      <c r="AP514">
        <v>20</v>
      </c>
      <c r="AQ514" t="s">
        <v>2266</v>
      </c>
    </row>
    <row r="515" spans="42:43">
      <c r="AP515">
        <v>20</v>
      </c>
      <c r="AQ515" t="s">
        <v>2267</v>
      </c>
    </row>
    <row r="516" spans="42:43">
      <c r="AP516">
        <v>20</v>
      </c>
      <c r="AQ516" t="s">
        <v>2268</v>
      </c>
    </row>
    <row r="517" spans="42:43">
      <c r="AP517">
        <v>20</v>
      </c>
      <c r="AQ517" t="s">
        <v>2269</v>
      </c>
    </row>
    <row r="518" spans="42:43">
      <c r="AP518">
        <v>20</v>
      </c>
      <c r="AQ518" t="s">
        <v>2270</v>
      </c>
    </row>
    <row r="519" spans="42:43">
      <c r="AP519">
        <v>20</v>
      </c>
      <c r="AQ519" t="s">
        <v>2271</v>
      </c>
    </row>
    <row r="520" spans="42:43">
      <c r="AP520">
        <v>20</v>
      </c>
      <c r="AQ520" t="s">
        <v>2272</v>
      </c>
    </row>
    <row r="521" spans="42:43">
      <c r="AP521">
        <v>20</v>
      </c>
      <c r="AQ521" t="s">
        <v>2273</v>
      </c>
    </row>
    <row r="522" spans="42:43">
      <c r="AP522">
        <v>20</v>
      </c>
      <c r="AQ522" t="s">
        <v>2274</v>
      </c>
    </row>
    <row r="523" spans="42:43">
      <c r="AP523">
        <v>20</v>
      </c>
      <c r="AQ523" t="s">
        <v>2275</v>
      </c>
    </row>
    <row r="524" spans="42:43">
      <c r="AP524">
        <v>20</v>
      </c>
      <c r="AQ524" t="s">
        <v>2276</v>
      </c>
    </row>
    <row r="525" spans="42:43">
      <c r="AP525">
        <v>20</v>
      </c>
      <c r="AQ525" t="s">
        <v>2277</v>
      </c>
    </row>
    <row r="526" spans="42:43">
      <c r="AP526">
        <v>20</v>
      </c>
      <c r="AQ526" t="s">
        <v>2278</v>
      </c>
    </row>
    <row r="527" spans="42:43">
      <c r="AP527">
        <v>20</v>
      </c>
      <c r="AQ527" t="s">
        <v>2279</v>
      </c>
    </row>
    <row r="528" spans="42:43">
      <c r="AP528">
        <v>20</v>
      </c>
      <c r="AQ528" t="s">
        <v>2280</v>
      </c>
    </row>
    <row r="529" spans="42:43">
      <c r="AP529">
        <v>20</v>
      </c>
      <c r="AQ529" t="s">
        <v>2281</v>
      </c>
    </row>
    <row r="530" spans="42:43">
      <c r="AP530">
        <v>20</v>
      </c>
      <c r="AQ530" t="s">
        <v>2282</v>
      </c>
    </row>
    <row r="531" spans="42:43">
      <c r="AP531">
        <v>20</v>
      </c>
      <c r="AQ531" t="s">
        <v>2283</v>
      </c>
    </row>
    <row r="532" spans="42:43">
      <c r="AP532">
        <v>20</v>
      </c>
      <c r="AQ532" t="s">
        <v>2284</v>
      </c>
    </row>
    <row r="533" spans="42:43">
      <c r="AP533">
        <v>20</v>
      </c>
      <c r="AQ533" t="s">
        <v>2285</v>
      </c>
    </row>
    <row r="534" spans="42:43">
      <c r="AP534">
        <v>20</v>
      </c>
      <c r="AQ534" t="s">
        <v>2286</v>
      </c>
    </row>
    <row r="535" spans="42:43">
      <c r="AP535">
        <v>20</v>
      </c>
      <c r="AQ535" t="s">
        <v>2287</v>
      </c>
    </row>
    <row r="536" spans="42:43">
      <c r="AP536">
        <v>20</v>
      </c>
      <c r="AQ536" t="s">
        <v>2288</v>
      </c>
    </row>
    <row r="537" spans="42:43">
      <c r="AP537">
        <v>20</v>
      </c>
      <c r="AQ537" t="s">
        <v>2289</v>
      </c>
    </row>
    <row r="538" spans="42:43">
      <c r="AP538">
        <v>20</v>
      </c>
      <c r="AQ538" t="s">
        <v>2290</v>
      </c>
    </row>
    <row r="539" spans="42:43">
      <c r="AP539">
        <v>20</v>
      </c>
      <c r="AQ539" t="s">
        <v>2291</v>
      </c>
    </row>
    <row r="540" spans="42:43">
      <c r="AP540">
        <v>20</v>
      </c>
      <c r="AQ540" t="s">
        <v>2292</v>
      </c>
    </row>
    <row r="541" spans="42:43">
      <c r="AP541">
        <v>20</v>
      </c>
      <c r="AQ541" t="s">
        <v>2293</v>
      </c>
    </row>
    <row r="542" spans="42:43">
      <c r="AP542">
        <v>20</v>
      </c>
      <c r="AQ542" t="s">
        <v>2294</v>
      </c>
    </row>
    <row r="543" spans="42:43">
      <c r="AP543">
        <v>20</v>
      </c>
      <c r="AQ543" t="s">
        <v>2295</v>
      </c>
    </row>
    <row r="544" spans="42:43">
      <c r="AP544">
        <v>20</v>
      </c>
      <c r="AQ544" t="s">
        <v>2296</v>
      </c>
    </row>
    <row r="545" spans="42:43">
      <c r="AP545">
        <v>20</v>
      </c>
      <c r="AQ545" t="s">
        <v>2297</v>
      </c>
    </row>
    <row r="546" spans="42:43">
      <c r="AP546">
        <v>20</v>
      </c>
      <c r="AQ546" t="s">
        <v>2298</v>
      </c>
    </row>
    <row r="547" spans="42:43">
      <c r="AP547">
        <v>20</v>
      </c>
      <c r="AQ547" t="s">
        <v>2299</v>
      </c>
    </row>
    <row r="548" spans="42:43">
      <c r="AP548">
        <v>20</v>
      </c>
      <c r="AQ548" t="s">
        <v>2300</v>
      </c>
    </row>
    <row r="549" spans="42:43">
      <c r="AP549">
        <v>20</v>
      </c>
      <c r="AQ549" t="s">
        <v>2301</v>
      </c>
    </row>
    <row r="550" spans="42:43">
      <c r="AP550">
        <v>20</v>
      </c>
      <c r="AQ550" t="s">
        <v>2302</v>
      </c>
    </row>
    <row r="551" spans="42:43">
      <c r="AP551">
        <v>20</v>
      </c>
      <c r="AQ551" t="s">
        <v>2303</v>
      </c>
    </row>
    <row r="552" spans="42:43">
      <c r="AP552">
        <v>20</v>
      </c>
      <c r="AQ552" t="s">
        <v>2304</v>
      </c>
    </row>
    <row r="553" spans="42:43">
      <c r="AP553">
        <v>20</v>
      </c>
      <c r="AQ553" t="s">
        <v>2305</v>
      </c>
    </row>
    <row r="554" spans="42:43">
      <c r="AP554">
        <v>20</v>
      </c>
      <c r="AQ554" t="s">
        <v>2306</v>
      </c>
    </row>
    <row r="555" spans="42:43">
      <c r="AP555">
        <v>20</v>
      </c>
      <c r="AQ555" t="s">
        <v>2307</v>
      </c>
    </row>
    <row r="556" spans="42:43">
      <c r="AP556">
        <v>20</v>
      </c>
      <c r="AQ556" t="s">
        <v>2308</v>
      </c>
    </row>
    <row r="557" spans="42:43">
      <c r="AP557">
        <v>20</v>
      </c>
      <c r="AQ557" t="s">
        <v>2309</v>
      </c>
    </row>
    <row r="558" spans="42:43">
      <c r="AP558">
        <v>20</v>
      </c>
      <c r="AQ558" t="s">
        <v>2310</v>
      </c>
    </row>
    <row r="559" spans="42:43">
      <c r="AP559">
        <v>20</v>
      </c>
      <c r="AQ559" t="s">
        <v>2311</v>
      </c>
    </row>
    <row r="560" spans="42:43">
      <c r="AP560">
        <v>20</v>
      </c>
      <c r="AQ560" t="s">
        <v>2312</v>
      </c>
    </row>
    <row r="561" spans="42:43">
      <c r="AP561">
        <v>20</v>
      </c>
      <c r="AQ561" t="s">
        <v>2313</v>
      </c>
    </row>
    <row r="562" spans="42:43">
      <c r="AP562">
        <v>20</v>
      </c>
      <c r="AQ562" t="s">
        <v>2314</v>
      </c>
    </row>
    <row r="563" spans="42:43">
      <c r="AP563">
        <v>20</v>
      </c>
      <c r="AQ563" t="s">
        <v>1434</v>
      </c>
    </row>
    <row r="564" spans="42:43">
      <c r="AP564">
        <v>20</v>
      </c>
      <c r="AQ564" t="s">
        <v>2315</v>
      </c>
    </row>
    <row r="565" spans="42:43">
      <c r="AP565">
        <v>20</v>
      </c>
      <c r="AQ565" t="s">
        <v>2316</v>
      </c>
    </row>
    <row r="566" spans="42:43">
      <c r="AP566">
        <v>20</v>
      </c>
      <c r="AQ566" t="s">
        <v>2317</v>
      </c>
    </row>
    <row r="567" spans="42:43">
      <c r="AP567">
        <v>20</v>
      </c>
      <c r="AQ567" t="s">
        <v>2318</v>
      </c>
    </row>
    <row r="568" spans="42:43">
      <c r="AP568">
        <v>20</v>
      </c>
      <c r="AQ568" t="s">
        <v>2319</v>
      </c>
    </row>
    <row r="569" spans="42:43">
      <c r="AP569">
        <v>20</v>
      </c>
      <c r="AQ569" t="s">
        <v>2320</v>
      </c>
    </row>
    <row r="570" spans="42:43">
      <c r="AP570">
        <v>20</v>
      </c>
      <c r="AQ570" t="s">
        <v>2321</v>
      </c>
    </row>
    <row r="571" spans="42:43">
      <c r="AP571">
        <v>20</v>
      </c>
      <c r="AQ571" t="s">
        <v>2322</v>
      </c>
    </row>
    <row r="572" spans="42:43">
      <c r="AP572">
        <v>20</v>
      </c>
      <c r="AQ572" t="s">
        <v>2323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codeName="Hoja14"/>
  <dimension ref="A1:XFC67"/>
  <sheetViews>
    <sheetView showGridLines="0" zoomScale="90" zoomScaleNormal="90" workbookViewId="0">
      <selection activeCell="E18" sqref="E18"/>
    </sheetView>
  </sheetViews>
  <sheetFormatPr baseColWidth="10" defaultColWidth="10.85546875" defaultRowHeight="15" zeroHeight="1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>
      <c r="A1" s="167" t="s">
        <v>484</v>
      </c>
      <c r="B1" s="167"/>
      <c r="C1" s="167"/>
      <c r="D1" s="167"/>
      <c r="E1" s="167"/>
      <c r="F1" s="167"/>
      <c r="G1" s="111"/>
    </row>
    <row r="2" spans="1:7">
      <c r="A2" s="155" t="str">
        <f>ENTE_PUBLICO</f>
        <v>MUNICIPIO DE ACAMBARO GTO, Gobierno del Estado de Guanajuato</v>
      </c>
      <c r="B2" s="156"/>
      <c r="C2" s="156"/>
      <c r="D2" s="156"/>
      <c r="E2" s="156"/>
      <c r="F2" s="157"/>
    </row>
    <row r="3" spans="1:7">
      <c r="A3" s="164" t="s">
        <v>485</v>
      </c>
      <c r="B3" s="165"/>
      <c r="C3" s="165"/>
      <c r="D3" s="165"/>
      <c r="E3" s="165"/>
      <c r="F3" s="166"/>
    </row>
    <row r="4" spans="1:7" ht="30">
      <c r="A4" s="9"/>
      <c r="B4" s="9" t="s">
        <v>486</v>
      </c>
      <c r="C4" s="9" t="s">
        <v>487</v>
      </c>
      <c r="D4" s="9" t="s">
        <v>488</v>
      </c>
      <c r="E4" s="9" t="s">
        <v>489</v>
      </c>
      <c r="F4" s="9" t="s">
        <v>490</v>
      </c>
    </row>
    <row r="5" spans="1:7">
      <c r="A5" s="136" t="s">
        <v>491</v>
      </c>
      <c r="B5" s="5"/>
      <c r="C5" s="5"/>
      <c r="D5" s="5"/>
      <c r="E5" s="5"/>
      <c r="F5" s="5"/>
    </row>
    <row r="6" spans="1:7" ht="30">
      <c r="A6" s="137" t="s">
        <v>492</v>
      </c>
      <c r="B6" s="60"/>
      <c r="C6" s="60"/>
      <c r="D6" s="60"/>
      <c r="E6" s="60"/>
      <c r="F6" s="60"/>
    </row>
    <row r="7" spans="1:7" ht="21">
      <c r="A7" s="137" t="s">
        <v>493</v>
      </c>
      <c r="B7" s="150" t="s">
        <v>3345</v>
      </c>
      <c r="C7" s="60"/>
      <c r="D7" s="60"/>
      <c r="E7" s="60"/>
      <c r="F7" s="60"/>
    </row>
    <row r="8" spans="1:7">
      <c r="A8" s="138"/>
      <c r="B8" s="54"/>
      <c r="C8" s="54"/>
      <c r="D8" s="54"/>
      <c r="E8" s="54"/>
      <c r="F8" s="54"/>
    </row>
    <row r="9" spans="1:7">
      <c r="A9" s="136" t="s">
        <v>494</v>
      </c>
      <c r="B9" s="54"/>
      <c r="C9" s="54"/>
      <c r="D9" s="54"/>
      <c r="E9" s="54"/>
      <c r="F9" s="54"/>
    </row>
    <row r="10" spans="1:7">
      <c r="A10" s="137" t="s">
        <v>495</v>
      </c>
      <c r="B10" s="60"/>
      <c r="C10" s="60"/>
      <c r="D10" s="60"/>
      <c r="E10" s="60"/>
      <c r="F10" s="60"/>
    </row>
    <row r="11" spans="1:7">
      <c r="A11" s="139" t="s">
        <v>496</v>
      </c>
      <c r="B11" s="60"/>
      <c r="C11" s="60"/>
      <c r="D11" s="60"/>
      <c r="E11" s="60"/>
      <c r="F11" s="60"/>
    </row>
    <row r="12" spans="1:7">
      <c r="A12" s="139" t="s">
        <v>497</v>
      </c>
      <c r="B12" s="60"/>
      <c r="C12" s="60"/>
      <c r="D12" s="60"/>
      <c r="E12" s="60"/>
      <c r="F12" s="60"/>
    </row>
    <row r="13" spans="1:7">
      <c r="A13" s="139" t="s">
        <v>498</v>
      </c>
      <c r="B13" s="60"/>
      <c r="C13" s="60"/>
      <c r="D13" s="60"/>
      <c r="E13" s="60"/>
      <c r="F13" s="60"/>
    </row>
    <row r="14" spans="1:7">
      <c r="A14" s="137" t="s">
        <v>499</v>
      </c>
      <c r="B14" s="60"/>
      <c r="C14" s="60"/>
      <c r="D14" s="60"/>
      <c r="E14" s="60"/>
      <c r="F14" s="60"/>
    </row>
    <row r="15" spans="1:7">
      <c r="A15" s="139" t="s">
        <v>496</v>
      </c>
      <c r="B15" s="60"/>
      <c r="C15" s="60"/>
      <c r="D15" s="60"/>
      <c r="E15" s="60"/>
      <c r="F15" s="60"/>
    </row>
    <row r="16" spans="1:7">
      <c r="A16" s="139" t="s">
        <v>497</v>
      </c>
      <c r="B16" s="60"/>
      <c r="C16" s="60"/>
      <c r="D16" s="60"/>
      <c r="E16" s="60"/>
      <c r="F16" s="60"/>
    </row>
    <row r="17" spans="1:6">
      <c r="A17" s="139" t="s">
        <v>498</v>
      </c>
      <c r="B17" s="60"/>
      <c r="C17" s="60"/>
      <c r="D17" s="60"/>
      <c r="E17" s="60"/>
      <c r="F17" s="60"/>
    </row>
    <row r="18" spans="1:6">
      <c r="A18" s="137" t="s">
        <v>500</v>
      </c>
      <c r="B18" s="145"/>
      <c r="C18" s="60"/>
      <c r="D18" s="60"/>
      <c r="E18" s="60"/>
      <c r="F18" s="60"/>
    </row>
    <row r="19" spans="1:6">
      <c r="A19" s="137" t="s">
        <v>501</v>
      </c>
      <c r="B19" s="60"/>
      <c r="C19" s="60"/>
      <c r="D19" s="60"/>
      <c r="E19" s="60"/>
      <c r="F19" s="60"/>
    </row>
    <row r="20" spans="1:6">
      <c r="A20" s="137" t="s">
        <v>502</v>
      </c>
      <c r="B20" s="146"/>
      <c r="C20" s="146"/>
      <c r="D20" s="146"/>
      <c r="E20" s="146"/>
      <c r="F20" s="146"/>
    </row>
    <row r="21" spans="1:6">
      <c r="A21" s="137" t="s">
        <v>503</v>
      </c>
      <c r="B21" s="146"/>
      <c r="C21" s="146"/>
      <c r="D21" s="146"/>
      <c r="E21" s="146"/>
      <c r="F21" s="146"/>
    </row>
    <row r="22" spans="1:6">
      <c r="A22" s="64" t="s">
        <v>504</v>
      </c>
      <c r="B22" s="146"/>
      <c r="C22" s="146"/>
      <c r="D22" s="146"/>
      <c r="E22" s="146"/>
      <c r="F22" s="146"/>
    </row>
    <row r="23" spans="1:6">
      <c r="A23" s="64" t="s">
        <v>505</v>
      </c>
      <c r="B23" s="146"/>
      <c r="C23" s="146"/>
      <c r="D23" s="146"/>
      <c r="E23" s="146"/>
      <c r="F23" s="146"/>
    </row>
    <row r="24" spans="1:6">
      <c r="A24" s="64" t="s">
        <v>506</v>
      </c>
      <c r="B24" s="147"/>
      <c r="C24" s="60"/>
      <c r="D24" s="60"/>
      <c r="E24" s="60"/>
      <c r="F24" s="60"/>
    </row>
    <row r="25" spans="1:6">
      <c r="A25" s="137" t="s">
        <v>507</v>
      </c>
      <c r="B25" s="147"/>
      <c r="C25" s="60"/>
      <c r="D25" s="60"/>
      <c r="E25" s="60"/>
      <c r="F25" s="60"/>
    </row>
    <row r="26" spans="1:6">
      <c r="A26" s="138"/>
      <c r="B26" s="54"/>
      <c r="C26" s="54"/>
      <c r="D26" s="54"/>
      <c r="E26" s="54"/>
      <c r="F26" s="54"/>
    </row>
    <row r="27" spans="1:6">
      <c r="A27" s="136" t="s">
        <v>508</v>
      </c>
      <c r="B27" s="54"/>
      <c r="C27" s="54"/>
      <c r="D27" s="54"/>
      <c r="E27" s="54"/>
      <c r="F27" s="54"/>
    </row>
    <row r="28" spans="1:6">
      <c r="A28" s="137" t="s">
        <v>509</v>
      </c>
      <c r="B28" s="60"/>
      <c r="C28" s="60"/>
      <c r="D28" s="60"/>
      <c r="E28" s="60"/>
      <c r="F28" s="60"/>
    </row>
    <row r="29" spans="1:6">
      <c r="A29" s="138"/>
      <c r="B29" s="54"/>
      <c r="C29" s="54"/>
      <c r="D29" s="54"/>
      <c r="E29" s="54"/>
      <c r="F29" s="54"/>
    </row>
    <row r="30" spans="1:6">
      <c r="A30" s="136" t="s">
        <v>510</v>
      </c>
      <c r="B30" s="54"/>
      <c r="C30" s="54"/>
      <c r="D30" s="54"/>
      <c r="E30" s="54"/>
      <c r="F30" s="54"/>
    </row>
    <row r="31" spans="1:6">
      <c r="A31" s="137" t="s">
        <v>495</v>
      </c>
      <c r="B31" s="60"/>
      <c r="C31" s="60"/>
      <c r="D31" s="60"/>
      <c r="E31" s="60"/>
      <c r="F31" s="60"/>
    </row>
    <row r="32" spans="1:6">
      <c r="A32" s="137" t="s">
        <v>499</v>
      </c>
      <c r="B32" s="60"/>
      <c r="C32" s="60"/>
      <c r="D32" s="60"/>
      <c r="E32" s="60"/>
      <c r="F32" s="60"/>
    </row>
    <row r="33" spans="1:6">
      <c r="A33" s="137" t="s">
        <v>511</v>
      </c>
      <c r="B33" s="60"/>
      <c r="C33" s="60"/>
      <c r="D33" s="60"/>
      <c r="E33" s="60"/>
      <c r="F33" s="60"/>
    </row>
    <row r="34" spans="1:6">
      <c r="A34" s="138"/>
      <c r="B34" s="54"/>
      <c r="C34" s="54"/>
      <c r="D34" s="54"/>
      <c r="E34" s="54"/>
      <c r="F34" s="54"/>
    </row>
    <row r="35" spans="1:6">
      <c r="A35" s="136" t="s">
        <v>512</v>
      </c>
      <c r="B35" s="54"/>
      <c r="C35" s="54"/>
      <c r="D35" s="54"/>
      <c r="E35" s="54"/>
      <c r="F35" s="54"/>
    </row>
    <row r="36" spans="1:6">
      <c r="A36" s="137" t="s">
        <v>513</v>
      </c>
      <c r="B36" s="60"/>
      <c r="C36" s="60"/>
      <c r="D36" s="60"/>
      <c r="E36" s="60"/>
      <c r="F36" s="60"/>
    </row>
    <row r="37" spans="1:6">
      <c r="A37" s="137" t="s">
        <v>514</v>
      </c>
      <c r="B37" s="60"/>
      <c r="C37" s="60"/>
      <c r="D37" s="60"/>
      <c r="E37" s="60"/>
      <c r="F37" s="60"/>
    </row>
    <row r="38" spans="1:6">
      <c r="A38" s="137" t="s">
        <v>515</v>
      </c>
      <c r="B38" s="147"/>
      <c r="C38" s="60"/>
      <c r="D38" s="60"/>
      <c r="E38" s="60"/>
      <c r="F38" s="60"/>
    </row>
    <row r="39" spans="1:6">
      <c r="A39" s="138"/>
      <c r="B39" s="54"/>
      <c r="C39" s="54"/>
      <c r="D39" s="54"/>
      <c r="E39" s="54"/>
      <c r="F39" s="54"/>
    </row>
    <row r="40" spans="1:6">
      <c r="A40" s="136" t="s">
        <v>516</v>
      </c>
      <c r="B40" s="60"/>
      <c r="C40" s="60"/>
      <c r="D40" s="60"/>
      <c r="E40" s="60"/>
      <c r="F40" s="60"/>
    </row>
    <row r="41" spans="1:6">
      <c r="A41" s="138"/>
      <c r="B41" s="54"/>
      <c r="C41" s="54"/>
      <c r="D41" s="54"/>
      <c r="E41" s="54"/>
      <c r="F41" s="54"/>
    </row>
    <row r="42" spans="1:6">
      <c r="A42" s="136" t="s">
        <v>517</v>
      </c>
      <c r="B42" s="54"/>
      <c r="C42" s="54"/>
      <c r="D42" s="54"/>
      <c r="E42" s="54"/>
      <c r="F42" s="54"/>
    </row>
    <row r="43" spans="1:6">
      <c r="A43" s="137" t="s">
        <v>518</v>
      </c>
      <c r="B43" s="60"/>
      <c r="C43" s="60"/>
      <c r="D43" s="60"/>
      <c r="E43" s="60"/>
      <c r="F43" s="60"/>
    </row>
    <row r="44" spans="1:6">
      <c r="A44" s="137" t="s">
        <v>519</v>
      </c>
      <c r="B44" s="60"/>
      <c r="C44" s="60"/>
      <c r="D44" s="60"/>
      <c r="E44" s="60"/>
      <c r="F44" s="60"/>
    </row>
    <row r="45" spans="1:6">
      <c r="A45" s="137" t="s">
        <v>520</v>
      </c>
      <c r="B45" s="60"/>
      <c r="C45" s="60"/>
      <c r="D45" s="60"/>
      <c r="E45" s="60"/>
      <c r="F45" s="60"/>
    </row>
    <row r="46" spans="1:6">
      <c r="A46" s="138"/>
      <c r="B46" s="54"/>
      <c r="C46" s="54"/>
      <c r="D46" s="54"/>
      <c r="E46" s="54"/>
      <c r="F46" s="54"/>
    </row>
    <row r="47" spans="1:6" ht="30">
      <c r="A47" s="136" t="s">
        <v>521</v>
      </c>
      <c r="B47" s="54"/>
      <c r="C47" s="54"/>
      <c r="D47" s="54"/>
      <c r="E47" s="54"/>
      <c r="F47" s="54"/>
    </row>
    <row r="48" spans="1:6">
      <c r="A48" s="64" t="s">
        <v>519</v>
      </c>
      <c r="B48" s="146"/>
      <c r="C48" s="146"/>
      <c r="D48" s="146"/>
      <c r="E48" s="146"/>
      <c r="F48" s="146"/>
    </row>
    <row r="49" spans="1:6">
      <c r="A49" s="64" t="s">
        <v>520</v>
      </c>
      <c r="B49" s="146"/>
      <c r="C49" s="146"/>
      <c r="D49" s="146"/>
      <c r="E49" s="146"/>
      <c r="F49" s="146"/>
    </row>
    <row r="50" spans="1:6">
      <c r="A50" s="138"/>
      <c r="B50" s="54"/>
      <c r="C50" s="54"/>
      <c r="D50" s="54"/>
      <c r="E50" s="54"/>
      <c r="F50" s="54"/>
    </row>
    <row r="51" spans="1:6">
      <c r="A51" s="136" t="s">
        <v>522</v>
      </c>
      <c r="B51" s="54"/>
      <c r="C51" s="54"/>
      <c r="D51" s="54"/>
      <c r="E51" s="54"/>
      <c r="F51" s="54"/>
    </row>
    <row r="52" spans="1:6">
      <c r="A52" s="137" t="s">
        <v>519</v>
      </c>
      <c r="B52" s="60"/>
      <c r="C52" s="60"/>
      <c r="D52" s="60"/>
      <c r="E52" s="60"/>
      <c r="F52" s="60"/>
    </row>
    <row r="53" spans="1:6">
      <c r="A53" s="137" t="s">
        <v>520</v>
      </c>
      <c r="B53" s="60"/>
      <c r="C53" s="60"/>
      <c r="D53" s="60"/>
      <c r="E53" s="60"/>
      <c r="F53" s="60"/>
    </row>
    <row r="54" spans="1:6">
      <c r="A54" s="137" t="s">
        <v>523</v>
      </c>
      <c r="B54" s="60"/>
      <c r="C54" s="60"/>
      <c r="D54" s="60"/>
      <c r="E54" s="60"/>
      <c r="F54" s="60"/>
    </row>
    <row r="55" spans="1:6">
      <c r="A55" s="138"/>
      <c r="B55" s="54"/>
      <c r="C55" s="54"/>
      <c r="D55" s="54"/>
      <c r="E55" s="54"/>
      <c r="F55" s="54"/>
    </row>
    <row r="56" spans="1:6">
      <c r="A56" s="136" t="s">
        <v>524</v>
      </c>
      <c r="B56" s="54"/>
      <c r="C56" s="54"/>
      <c r="D56" s="54"/>
      <c r="E56" s="54"/>
      <c r="F56" s="54"/>
    </row>
    <row r="57" spans="1:6">
      <c r="A57" s="137" t="s">
        <v>519</v>
      </c>
      <c r="B57" s="60"/>
      <c r="C57" s="60"/>
      <c r="D57" s="60"/>
      <c r="E57" s="60"/>
      <c r="F57" s="60"/>
    </row>
    <row r="58" spans="1:6">
      <c r="A58" s="137" t="s">
        <v>520</v>
      </c>
      <c r="B58" s="60"/>
      <c r="C58" s="60"/>
      <c r="D58" s="60"/>
      <c r="E58" s="60"/>
      <c r="F58" s="60"/>
    </row>
    <row r="59" spans="1:6">
      <c r="A59" s="138"/>
      <c r="B59" s="54"/>
      <c r="C59" s="54"/>
      <c r="D59" s="54"/>
      <c r="E59" s="54"/>
      <c r="F59" s="54"/>
    </row>
    <row r="60" spans="1:6">
      <c r="A60" s="136" t="s">
        <v>525</v>
      </c>
      <c r="B60" s="54"/>
      <c r="C60" s="54"/>
      <c r="D60" s="54"/>
      <c r="E60" s="54"/>
      <c r="F60" s="54"/>
    </row>
    <row r="61" spans="1:6">
      <c r="A61" s="137" t="s">
        <v>526</v>
      </c>
      <c r="B61" s="60"/>
      <c r="C61" s="60"/>
      <c r="D61" s="60"/>
      <c r="E61" s="60"/>
      <c r="F61" s="60"/>
    </row>
    <row r="62" spans="1:6">
      <c r="A62" s="137" t="s">
        <v>527</v>
      </c>
      <c r="B62" s="147"/>
      <c r="C62" s="60"/>
      <c r="D62" s="60"/>
      <c r="E62" s="60"/>
      <c r="F62" s="60"/>
    </row>
    <row r="63" spans="1:6">
      <c r="A63" s="138"/>
      <c r="B63" s="54"/>
      <c r="C63" s="54"/>
      <c r="D63" s="54"/>
      <c r="E63" s="54"/>
      <c r="F63" s="54"/>
    </row>
    <row r="64" spans="1:6">
      <c r="A64" s="136" t="s">
        <v>528</v>
      </c>
      <c r="B64" s="54"/>
      <c r="C64" s="54"/>
      <c r="D64" s="54"/>
      <c r="E64" s="54"/>
      <c r="F64" s="54"/>
    </row>
    <row r="65" spans="1:6">
      <c r="A65" s="137" t="s">
        <v>529</v>
      </c>
      <c r="B65" s="60"/>
      <c r="C65" s="60"/>
      <c r="D65" s="60"/>
      <c r="E65" s="60"/>
      <c r="F65" s="60"/>
    </row>
    <row r="66" spans="1:6">
      <c r="A66" s="137" t="s">
        <v>530</v>
      </c>
      <c r="B66" s="60"/>
      <c r="C66" s="60"/>
      <c r="D66" s="60"/>
      <c r="E66" s="60"/>
      <c r="F66" s="60"/>
    </row>
    <row r="67" spans="1:6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paperSize="9" scale="6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codeName="Hoja25"/>
  <dimension ref="A1:T52"/>
  <sheetViews>
    <sheetView workbookViewId="0">
      <selection activeCell="P20" sqref="P20"/>
    </sheetView>
  </sheetViews>
  <sheetFormatPr baseColWidth="10" defaultRowHeight="1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s="36" t="s">
        <v>3268</v>
      </c>
      <c r="Q1" s="36" t="s">
        <v>3269</v>
      </c>
      <c r="R1" s="36" t="s">
        <v>3270</v>
      </c>
      <c r="S1" s="36" t="s">
        <v>3271</v>
      </c>
      <c r="T1" s="36" t="s">
        <v>3272</v>
      </c>
    </row>
    <row r="2" spans="1:20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491</v>
      </c>
      <c r="P2" s="18"/>
      <c r="Q2" s="18"/>
      <c r="R2" s="18"/>
      <c r="S2" s="18"/>
      <c r="T2" s="18"/>
    </row>
    <row r="3" spans="1:20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>
      <c r="A4" t="str">
        <f t="shared" si="0"/>
        <v>8,1,2,0,0,0,0</v>
      </c>
      <c r="B4">
        <v>8</v>
      </c>
      <c r="C4">
        <v>1</v>
      </c>
      <c r="D4">
        <v>2</v>
      </c>
      <c r="J4" t="s">
        <v>493</v>
      </c>
      <c r="P4" s="18" t="str">
        <f>'Formato 8'!B7</f>
        <v>No aplica/      Reg. Pat ante el IMSS B4010261104 / 718 trabajadores afiliados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>
      <c r="A5" t="str">
        <f t="shared" si="0"/>
        <v>8,2,0,0,0,0,0</v>
      </c>
      <c r="B5">
        <v>8</v>
      </c>
      <c r="C5">
        <v>2</v>
      </c>
      <c r="I5" t="s">
        <v>494</v>
      </c>
      <c r="P5" s="18"/>
      <c r="Q5" s="18"/>
      <c r="R5" s="18"/>
      <c r="S5" s="18"/>
      <c r="T5" s="18"/>
    </row>
    <row r="6" spans="1:20">
      <c r="A6" t="str">
        <f t="shared" si="0"/>
        <v>8,2,1,0,0,0,0</v>
      </c>
      <c r="B6">
        <v>8</v>
      </c>
      <c r="C6">
        <v>2</v>
      </c>
      <c r="D6">
        <v>1</v>
      </c>
      <c r="J6" t="s">
        <v>495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497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498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>
      <c r="A10" t="str">
        <f t="shared" si="0"/>
        <v>8,2,2,0,0,0,0</v>
      </c>
      <c r="B10">
        <v>8</v>
      </c>
      <c r="C10">
        <v>2</v>
      </c>
      <c r="D10">
        <v>2</v>
      </c>
      <c r="J10" t="s">
        <v>499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497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498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>
      <c r="A14" t="str">
        <f t="shared" si="0"/>
        <v>8,2,3,0,0,0,0</v>
      </c>
      <c r="B14">
        <v>8</v>
      </c>
      <c r="C14">
        <v>2</v>
      </c>
      <c r="D14">
        <v>3</v>
      </c>
      <c r="J14" t="s">
        <v>500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>
      <c r="A15" t="str">
        <f t="shared" si="0"/>
        <v>8,2,4,0,0,0,0</v>
      </c>
      <c r="B15">
        <v>8</v>
      </c>
      <c r="C15">
        <v>2</v>
      </c>
      <c r="D15">
        <v>4</v>
      </c>
      <c r="J15" t="s">
        <v>501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>
      <c r="A16" t="str">
        <f t="shared" si="0"/>
        <v>8,2,5,0,0,0,0</v>
      </c>
      <c r="B16">
        <v>8</v>
      </c>
      <c r="C16">
        <v>2</v>
      </c>
      <c r="D16">
        <v>5</v>
      </c>
      <c r="J16" t="s">
        <v>502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>
      <c r="A17" t="str">
        <f t="shared" si="0"/>
        <v>8,2,6,0,0,0,0</v>
      </c>
      <c r="B17">
        <v>8</v>
      </c>
      <c r="C17">
        <v>2</v>
      </c>
      <c r="D17">
        <v>6</v>
      </c>
      <c r="J17" t="s">
        <v>503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>
      <c r="A18" t="str">
        <f t="shared" si="0"/>
        <v>8,2,7,0,0,0,0</v>
      </c>
      <c r="B18">
        <v>8</v>
      </c>
      <c r="C18">
        <v>2</v>
      </c>
      <c r="D18">
        <v>7</v>
      </c>
      <c r="J18" t="s">
        <v>504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>
      <c r="A19" t="str">
        <f t="shared" si="0"/>
        <v>8,2,8,0,0,0,0</v>
      </c>
      <c r="B19">
        <v>8</v>
      </c>
      <c r="C19">
        <v>2</v>
      </c>
      <c r="D19">
        <v>8</v>
      </c>
      <c r="J19" t="s">
        <v>505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>
      <c r="A20" t="str">
        <f t="shared" si="0"/>
        <v>8,2,9,0,0,0,0</v>
      </c>
      <c r="B20">
        <v>8</v>
      </c>
      <c r="C20">
        <v>2</v>
      </c>
      <c r="D20">
        <v>9</v>
      </c>
      <c r="J20" t="s">
        <v>506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>
      <c r="A21" t="str">
        <f t="shared" si="0"/>
        <v>8,2,10,0,0,0,0</v>
      </c>
      <c r="B21">
        <v>8</v>
      </c>
      <c r="C21">
        <v>2</v>
      </c>
      <c r="D21">
        <v>10</v>
      </c>
      <c r="J21" t="s">
        <v>507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>
      <c r="A22" t="str">
        <f t="shared" si="0"/>
        <v>8,3,0,0,0,0,0</v>
      </c>
      <c r="B22">
        <v>8</v>
      </c>
      <c r="C22">
        <v>3</v>
      </c>
      <c r="I22" t="s">
        <v>508</v>
      </c>
      <c r="P22" s="18"/>
      <c r="Q22" s="18"/>
      <c r="R22" s="18"/>
      <c r="S22" s="18"/>
      <c r="T22" s="18"/>
    </row>
    <row r="23" spans="1:20">
      <c r="A23" t="str">
        <f t="shared" si="0"/>
        <v>8,3,1,0,0,0,0</v>
      </c>
      <c r="B23">
        <v>8</v>
      </c>
      <c r="C23">
        <v>3</v>
      </c>
      <c r="D23">
        <v>1</v>
      </c>
      <c r="J23" t="s">
        <v>509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>
      <c r="A24" t="str">
        <f t="shared" si="0"/>
        <v>8,4,0,0,0,0,0</v>
      </c>
      <c r="B24">
        <v>8</v>
      </c>
      <c r="C24">
        <v>4</v>
      </c>
      <c r="I24" t="s">
        <v>510</v>
      </c>
      <c r="P24" s="18"/>
      <c r="Q24" s="18"/>
      <c r="R24" s="18"/>
      <c r="S24" s="18"/>
      <c r="T24" s="18"/>
    </row>
    <row r="25" spans="1:20">
      <c r="A25" t="str">
        <f t="shared" si="0"/>
        <v>8,4,1,0,0,0,0</v>
      </c>
      <c r="B25">
        <v>8</v>
      </c>
      <c r="C25">
        <v>4</v>
      </c>
      <c r="D25">
        <v>1</v>
      </c>
      <c r="J25" t="s">
        <v>495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>
      <c r="A26" t="str">
        <f t="shared" si="0"/>
        <v>8,4,2,0,0,0,0</v>
      </c>
      <c r="B26">
        <v>8</v>
      </c>
      <c r="C26">
        <v>4</v>
      </c>
      <c r="D26">
        <v>2</v>
      </c>
      <c r="J26" t="s">
        <v>499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>
      <c r="A27" t="str">
        <f t="shared" si="0"/>
        <v>8,4,3,0,0,0,0</v>
      </c>
      <c r="B27">
        <v>8</v>
      </c>
      <c r="C27">
        <v>4</v>
      </c>
      <c r="D27">
        <v>3</v>
      </c>
      <c r="J27" t="s">
        <v>511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>
      <c r="A28" t="str">
        <f t="shared" si="0"/>
        <v>8,5,0,0,0,0,0</v>
      </c>
      <c r="B28">
        <v>8</v>
      </c>
      <c r="C28">
        <v>5</v>
      </c>
      <c r="I28" t="s">
        <v>512</v>
      </c>
      <c r="P28" s="18"/>
      <c r="Q28" s="18"/>
      <c r="R28" s="18"/>
      <c r="S28" s="18"/>
      <c r="T28" s="18"/>
    </row>
    <row r="29" spans="1:20">
      <c r="A29" t="str">
        <f t="shared" si="0"/>
        <v>8,5,1,0,0,0,0</v>
      </c>
      <c r="B29">
        <v>8</v>
      </c>
      <c r="C29">
        <v>5</v>
      </c>
      <c r="D29">
        <v>1</v>
      </c>
      <c r="J29" t="s">
        <v>513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>
      <c r="A30" t="str">
        <f t="shared" si="0"/>
        <v>8,5,2,0,0,0,0</v>
      </c>
      <c r="B30">
        <v>8</v>
      </c>
      <c r="C30">
        <v>5</v>
      </c>
      <c r="D30">
        <v>2</v>
      </c>
      <c r="J30" t="s">
        <v>514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>
      <c r="A31" t="str">
        <f t="shared" si="0"/>
        <v>8,5,3,0,0,0,0</v>
      </c>
      <c r="B31">
        <v>8</v>
      </c>
      <c r="C31">
        <v>5</v>
      </c>
      <c r="D31">
        <v>3</v>
      </c>
      <c r="J31" t="s">
        <v>515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>
      <c r="A32" t="str">
        <f t="shared" si="0"/>
        <v>8,6,0,0,0,0,0</v>
      </c>
      <c r="B32">
        <v>8</v>
      </c>
      <c r="C32">
        <v>6</v>
      </c>
      <c r="I32" t="s">
        <v>516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>
      <c r="A33" t="str">
        <f t="shared" si="0"/>
        <v>8,7,0,0,0,0,0</v>
      </c>
      <c r="B33">
        <v>8</v>
      </c>
      <c r="C33">
        <v>7</v>
      </c>
      <c r="I33" t="s">
        <v>517</v>
      </c>
      <c r="P33" s="18"/>
      <c r="Q33" s="18"/>
      <c r="R33" s="18"/>
      <c r="S33" s="18"/>
      <c r="T33" s="18"/>
    </row>
    <row r="34" spans="1:20">
      <c r="A34" t="str">
        <f t="shared" si="0"/>
        <v>8,7,1,0,0,0,0</v>
      </c>
      <c r="B34">
        <v>8</v>
      </c>
      <c r="C34">
        <v>7</v>
      </c>
      <c r="D34">
        <v>1</v>
      </c>
      <c r="J34" t="s">
        <v>518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>
      <c r="A35" t="str">
        <f t="shared" si="0"/>
        <v>8,7,2,0,0,0,0</v>
      </c>
      <c r="B35">
        <v>8</v>
      </c>
      <c r="C35">
        <v>7</v>
      </c>
      <c r="D35">
        <v>2</v>
      </c>
      <c r="J35" t="s">
        <v>519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>
      <c r="A36" t="str">
        <f t="shared" si="0"/>
        <v>8,7,3,0,0,0,0</v>
      </c>
      <c r="B36">
        <v>8</v>
      </c>
      <c r="C36">
        <v>7</v>
      </c>
      <c r="D36">
        <v>3</v>
      </c>
      <c r="J36" t="s">
        <v>520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>
      <c r="A37" t="str">
        <f t="shared" si="0"/>
        <v>8,8,0,0,0,0,0</v>
      </c>
      <c r="B37">
        <v>8</v>
      </c>
      <c r="C37">
        <v>8</v>
      </c>
      <c r="I37" t="s">
        <v>521</v>
      </c>
      <c r="P37" s="18"/>
      <c r="Q37" s="18"/>
      <c r="R37" s="18"/>
      <c r="S37" s="18"/>
      <c r="T37" s="18"/>
    </row>
    <row r="38" spans="1:20">
      <c r="A38" t="str">
        <f t="shared" si="0"/>
        <v>8,8,1,0,0,0,0</v>
      </c>
      <c r="B38">
        <v>8</v>
      </c>
      <c r="C38">
        <v>8</v>
      </c>
      <c r="D38">
        <v>1</v>
      </c>
      <c r="J38" t="s">
        <v>519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>
      <c r="A39" t="str">
        <f t="shared" si="0"/>
        <v>8,8,2,0,0,0,0</v>
      </c>
      <c r="B39">
        <v>8</v>
      </c>
      <c r="C39">
        <v>8</v>
      </c>
      <c r="D39">
        <v>2</v>
      </c>
      <c r="J39" t="s">
        <v>520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>
      <c r="A40" t="str">
        <f t="shared" si="0"/>
        <v>8,9,0,0,0,0,0</v>
      </c>
      <c r="B40">
        <v>8</v>
      </c>
      <c r="C40">
        <v>9</v>
      </c>
      <c r="I40" t="s">
        <v>522</v>
      </c>
      <c r="P40" s="18"/>
      <c r="Q40" s="18"/>
      <c r="R40" s="18"/>
      <c r="S40" s="18"/>
      <c r="T40" s="18"/>
    </row>
    <row r="41" spans="1:20">
      <c r="A41" t="str">
        <f t="shared" si="0"/>
        <v>8,9,1,0,0,0,0</v>
      </c>
      <c r="B41">
        <v>8</v>
      </c>
      <c r="C41">
        <v>9</v>
      </c>
      <c r="D41">
        <v>1</v>
      </c>
      <c r="J41" t="s">
        <v>519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>
      <c r="A42" t="str">
        <f t="shared" si="0"/>
        <v>8,9,2,0,0,0,0</v>
      </c>
      <c r="B42">
        <v>8</v>
      </c>
      <c r="C42">
        <v>9</v>
      </c>
      <c r="D42">
        <v>2</v>
      </c>
      <c r="J42" t="s">
        <v>520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>
      <c r="A43" t="str">
        <f t="shared" si="0"/>
        <v>8,9,3,0,0,0,0</v>
      </c>
      <c r="B43">
        <v>8</v>
      </c>
      <c r="C43">
        <v>9</v>
      </c>
      <c r="D43">
        <v>3</v>
      </c>
      <c r="J43" t="s">
        <v>523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>
      <c r="A44" t="str">
        <f t="shared" si="0"/>
        <v>8,10,0,0,0,0,0</v>
      </c>
      <c r="B44">
        <v>8</v>
      </c>
      <c r="C44">
        <v>10</v>
      </c>
      <c r="I44" t="s">
        <v>524</v>
      </c>
      <c r="P44" s="18"/>
      <c r="Q44" s="18"/>
      <c r="R44" s="18"/>
      <c r="S44" s="18"/>
      <c r="T44" s="18"/>
    </row>
    <row r="45" spans="1:20">
      <c r="A45" t="str">
        <f t="shared" si="0"/>
        <v>8,10,1,0,0,0,0</v>
      </c>
      <c r="B45">
        <v>8</v>
      </c>
      <c r="C45">
        <v>10</v>
      </c>
      <c r="D45">
        <v>1</v>
      </c>
      <c r="J45" t="s">
        <v>519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>
      <c r="A46" t="str">
        <f t="shared" si="0"/>
        <v>8,10,2,0,0,0,0</v>
      </c>
      <c r="B46">
        <v>8</v>
      </c>
      <c r="C46">
        <v>10</v>
      </c>
      <c r="D46">
        <v>2</v>
      </c>
      <c r="J46" t="s">
        <v>520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>
      <c r="A47" t="str">
        <f t="shared" si="0"/>
        <v>8,11,0,0,0,0,0</v>
      </c>
      <c r="B47">
        <v>8</v>
      </c>
      <c r="C47">
        <v>11</v>
      </c>
      <c r="I47" t="s">
        <v>525</v>
      </c>
      <c r="P47" s="18"/>
      <c r="Q47" s="18"/>
      <c r="R47" s="18"/>
      <c r="S47" s="18"/>
      <c r="T47" s="18"/>
    </row>
    <row r="48" spans="1:20">
      <c r="A48" t="str">
        <f t="shared" si="0"/>
        <v>8,11,1,0,0,0,0</v>
      </c>
      <c r="B48">
        <v>8</v>
      </c>
      <c r="C48">
        <v>11</v>
      </c>
      <c r="D48">
        <v>1</v>
      </c>
      <c r="J48" t="s">
        <v>526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>
      <c r="A49" t="str">
        <f t="shared" si="0"/>
        <v>8,11,2,0,0,0,0</v>
      </c>
      <c r="B49">
        <v>8</v>
      </c>
      <c r="C49">
        <v>11</v>
      </c>
      <c r="D49">
        <v>2</v>
      </c>
      <c r="J49" t="s">
        <v>527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>
      <c r="A50" t="str">
        <f t="shared" si="0"/>
        <v>8,12,0,0,0,0,0</v>
      </c>
      <c r="B50">
        <v>8</v>
      </c>
      <c r="C50">
        <v>12</v>
      </c>
      <c r="I50" t="s">
        <v>528</v>
      </c>
      <c r="P50" s="18"/>
      <c r="Q50" s="18"/>
      <c r="R50" s="18"/>
      <c r="S50" s="18"/>
      <c r="T50" s="18"/>
    </row>
    <row r="51" spans="1:20">
      <c r="A51" t="str">
        <f t="shared" si="0"/>
        <v>8,12,1,0,0,0,0</v>
      </c>
      <c r="B51">
        <v>8</v>
      </c>
      <c r="C51">
        <v>12</v>
      </c>
      <c r="D51">
        <v>1</v>
      </c>
      <c r="J51" t="s">
        <v>529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>
      <c r="A52" t="str">
        <f t="shared" si="0"/>
        <v>8,12,2,0,0,0,0</v>
      </c>
      <c r="B52">
        <v>8</v>
      </c>
      <c r="C52">
        <v>12</v>
      </c>
      <c r="D52">
        <v>2</v>
      </c>
      <c r="J52" t="s">
        <v>530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11"/>
  <dimension ref="A1:F82"/>
  <sheetViews>
    <sheetView showGridLines="0" topLeftCell="A40" zoomScale="90" zoomScaleNormal="90" workbookViewId="0">
      <selection activeCell="B62" sqref="B62"/>
    </sheetView>
  </sheetViews>
  <sheetFormatPr baseColWidth="10" defaultColWidth="0" defaultRowHeight="15" zeroHeight="1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>
      <c r="A1" s="167" t="s">
        <v>534</v>
      </c>
      <c r="B1" s="167"/>
      <c r="C1" s="167"/>
      <c r="D1" s="167"/>
      <c r="E1" s="167"/>
      <c r="F1" s="167"/>
    </row>
    <row r="2" spans="1:6">
      <c r="A2" s="155" t="str">
        <f>ENTE_PUBLICO_A</f>
        <v>MUNICIPIO DE ACAMBARO GTO, Gobierno del Estado de Guanajuato (a)</v>
      </c>
      <c r="B2" s="156"/>
      <c r="C2" s="156"/>
      <c r="D2" s="156"/>
      <c r="E2" s="156"/>
      <c r="F2" s="157"/>
    </row>
    <row r="3" spans="1:6">
      <c r="A3" s="158" t="s">
        <v>117</v>
      </c>
      <c r="B3" s="159"/>
      <c r="C3" s="159"/>
      <c r="D3" s="159"/>
      <c r="E3" s="159"/>
      <c r="F3" s="160"/>
    </row>
    <row r="4" spans="1:6">
      <c r="A4" s="161" t="str">
        <f>PERIODO_INFORME</f>
        <v>Al 31 de diciembre de 2019 y al 31 de diciembre de 2020 (b)</v>
      </c>
      <c r="B4" s="162"/>
      <c r="C4" s="162"/>
      <c r="D4" s="162"/>
      <c r="E4" s="162"/>
      <c r="F4" s="163"/>
    </row>
    <row r="5" spans="1:6">
      <c r="A5" s="164" t="s">
        <v>118</v>
      </c>
      <c r="B5" s="165"/>
      <c r="C5" s="165"/>
      <c r="D5" s="165"/>
      <c r="E5" s="165"/>
      <c r="F5" s="166"/>
    </row>
    <row r="6" spans="1:6" s="3" customFormat="1" ht="30">
      <c r="A6" s="133" t="s">
        <v>3273</v>
      </c>
      <c r="B6" s="134" t="str">
        <f>ANIO</f>
        <v>2020 (d)</v>
      </c>
      <c r="C6" s="131" t="str">
        <f>ULTIMO</f>
        <v>31 de diciembre de 2019 (e)</v>
      </c>
      <c r="D6" s="135" t="s">
        <v>0</v>
      </c>
      <c r="E6" s="134" t="str">
        <f>ANIO</f>
        <v>2020 (d)</v>
      </c>
      <c r="F6" s="131" t="str">
        <f>ULTIMO</f>
        <v>31 de diciembre de 2019 (e)</v>
      </c>
    </row>
    <row r="7" spans="1:6">
      <c r="A7" s="94" t="s">
        <v>1</v>
      </c>
      <c r="B7" s="87"/>
      <c r="C7" s="87"/>
      <c r="D7" s="98" t="s">
        <v>52</v>
      </c>
      <c r="E7" s="87"/>
      <c r="F7" s="87"/>
    </row>
    <row r="8" spans="1:6">
      <c r="A8" s="38" t="s">
        <v>2</v>
      </c>
      <c r="B8" s="54"/>
      <c r="C8" s="54"/>
      <c r="D8" s="99" t="s">
        <v>53</v>
      </c>
      <c r="E8" s="54"/>
      <c r="F8" s="54"/>
    </row>
    <row r="9" spans="1:6">
      <c r="A9" s="95" t="s">
        <v>3</v>
      </c>
      <c r="B9" s="60">
        <f>SUM(B10:B16)</f>
        <v>66255339.649999999</v>
      </c>
      <c r="C9" s="60">
        <f>SUM(C10:C16)</f>
        <v>29048351.889999997</v>
      </c>
      <c r="D9" s="100" t="s">
        <v>54</v>
      </c>
      <c r="E9" s="60">
        <f>SUM(E10:E18)</f>
        <v>54894346</v>
      </c>
      <c r="F9" s="60">
        <f>SUM(F10:F18)</f>
        <v>64459222.310000002</v>
      </c>
    </row>
    <row r="10" spans="1:6">
      <c r="A10" s="96" t="s">
        <v>4</v>
      </c>
      <c r="B10" s="60">
        <v>41120.160000000003</v>
      </c>
      <c r="C10" s="60">
        <v>38889.160000000003</v>
      </c>
      <c r="D10" s="101" t="s">
        <v>55</v>
      </c>
      <c r="E10" s="60">
        <v>0</v>
      </c>
      <c r="F10" s="60">
        <v>0</v>
      </c>
    </row>
    <row r="11" spans="1:6">
      <c r="A11" s="96" t="s">
        <v>5</v>
      </c>
      <c r="B11" s="60">
        <v>66214219.5</v>
      </c>
      <c r="C11" s="60">
        <v>29009462.739999998</v>
      </c>
      <c r="D11" s="101" t="s">
        <v>56</v>
      </c>
      <c r="E11" s="60">
        <v>16378883.199999999</v>
      </c>
      <c r="F11" s="60">
        <v>21506028.829999998</v>
      </c>
    </row>
    <row r="12" spans="1:6">
      <c r="A12" s="96" t="s">
        <v>6</v>
      </c>
      <c r="B12" s="77">
        <v>0</v>
      </c>
      <c r="C12" s="60">
        <v>0</v>
      </c>
      <c r="D12" s="101" t="s">
        <v>57</v>
      </c>
      <c r="E12" s="60">
        <v>1275952.5</v>
      </c>
      <c r="F12" s="60">
        <v>3444277.55</v>
      </c>
    </row>
    <row r="13" spans="1:6">
      <c r="A13" s="96" t="s">
        <v>7</v>
      </c>
      <c r="B13" s="60">
        <v>-0.01</v>
      </c>
      <c r="C13" s="60">
        <v>-0.01</v>
      </c>
      <c r="D13" s="101" t="s">
        <v>58</v>
      </c>
      <c r="E13" s="60">
        <v>2545729.86</v>
      </c>
      <c r="F13" s="60">
        <v>3694309.97</v>
      </c>
    </row>
    <row r="14" spans="1:6">
      <c r="A14" s="96" t="s">
        <v>8</v>
      </c>
      <c r="B14" s="60">
        <v>0</v>
      </c>
      <c r="C14" s="60">
        <v>0</v>
      </c>
      <c r="D14" s="101" t="s">
        <v>59</v>
      </c>
      <c r="E14" s="60">
        <v>0</v>
      </c>
      <c r="F14" s="60">
        <v>0</v>
      </c>
    </row>
    <row r="15" spans="1:6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>
      <c r="A16" s="96" t="s">
        <v>10</v>
      </c>
      <c r="B16" s="60">
        <v>0</v>
      </c>
      <c r="C16" s="60">
        <v>0</v>
      </c>
      <c r="D16" s="101" t="s">
        <v>61</v>
      </c>
      <c r="E16" s="60">
        <v>1561964.63</v>
      </c>
      <c r="F16" s="60">
        <v>3789985.05</v>
      </c>
    </row>
    <row r="17" spans="1:6">
      <c r="A17" s="95" t="s">
        <v>11</v>
      </c>
      <c r="B17" s="60">
        <f>SUM(B18:B24)</f>
        <v>84898834.670000002</v>
      </c>
      <c r="C17" s="60">
        <f>SUM(C18:C24)</f>
        <v>79240954.530000001</v>
      </c>
      <c r="D17" s="101" t="s">
        <v>62</v>
      </c>
      <c r="E17" s="60">
        <v>0</v>
      </c>
      <c r="F17" s="60">
        <v>0</v>
      </c>
    </row>
    <row r="18" spans="1:6">
      <c r="A18" s="97" t="s">
        <v>12</v>
      </c>
      <c r="B18" s="60">
        <v>0</v>
      </c>
      <c r="C18" s="60">
        <v>0</v>
      </c>
      <c r="D18" s="101" t="s">
        <v>63</v>
      </c>
      <c r="E18" s="60">
        <v>33131815.809999999</v>
      </c>
      <c r="F18" s="60">
        <v>32024620.91</v>
      </c>
    </row>
    <row r="19" spans="1:6">
      <c r="A19" s="97" t="s">
        <v>13</v>
      </c>
      <c r="B19" s="60">
        <v>48834806.960000001</v>
      </c>
      <c r="C19" s="60">
        <v>43234994.590000004</v>
      </c>
      <c r="D19" s="100" t="s">
        <v>64</v>
      </c>
      <c r="E19" s="60">
        <f>SUM(E20:E22)</f>
        <v>0</v>
      </c>
      <c r="F19" s="60">
        <f>SUM(F20:F22)</f>
        <v>0</v>
      </c>
    </row>
    <row r="20" spans="1:6">
      <c r="A20" s="97" t="s">
        <v>14</v>
      </c>
      <c r="B20" s="60">
        <v>36059227.920000002</v>
      </c>
      <c r="C20" s="60">
        <v>35980475.509999998</v>
      </c>
      <c r="D20" s="101" t="s">
        <v>65</v>
      </c>
      <c r="E20" s="60">
        <v>0</v>
      </c>
      <c r="F20" s="60">
        <v>0</v>
      </c>
    </row>
    <row r="21" spans="1:6">
      <c r="A21" s="97" t="s">
        <v>15</v>
      </c>
      <c r="B21" s="60">
        <v>0</v>
      </c>
      <c r="C21" s="60">
        <v>508.73</v>
      </c>
      <c r="D21" s="101" t="s">
        <v>66</v>
      </c>
      <c r="E21" s="60">
        <v>0</v>
      </c>
      <c r="F21" s="60">
        <v>0</v>
      </c>
    </row>
    <row r="22" spans="1:6">
      <c r="A22" s="97" t="s">
        <v>16</v>
      </c>
      <c r="B22" s="60">
        <v>4799.79</v>
      </c>
      <c r="C22" s="60">
        <v>24975.7</v>
      </c>
      <c r="D22" s="101" t="s">
        <v>67</v>
      </c>
      <c r="E22" s="60">
        <v>0</v>
      </c>
      <c r="F22" s="60">
        <v>0</v>
      </c>
    </row>
    <row r="23" spans="1:6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>
      <c r="A24" s="97" t="s">
        <v>18</v>
      </c>
      <c r="B24" s="60">
        <v>0</v>
      </c>
      <c r="C24" s="60">
        <v>0</v>
      </c>
      <c r="D24" s="101" t="s">
        <v>69</v>
      </c>
      <c r="E24" s="60">
        <v>0</v>
      </c>
      <c r="F24" s="60">
        <v>0</v>
      </c>
    </row>
    <row r="25" spans="1:6">
      <c r="A25" s="95" t="s">
        <v>19</v>
      </c>
      <c r="B25" s="60">
        <f>SUM(B26:B30)</f>
        <v>37021032.960000001</v>
      </c>
      <c r="C25" s="60">
        <f>SUM(C26:C30)</f>
        <v>27032790.530000001</v>
      </c>
      <c r="D25" s="101" t="s">
        <v>70</v>
      </c>
      <c r="E25" s="60">
        <v>0</v>
      </c>
      <c r="F25" s="60">
        <v>0</v>
      </c>
    </row>
    <row r="26" spans="1:6">
      <c r="A26" s="97" t="s">
        <v>20</v>
      </c>
      <c r="B26" s="60">
        <v>108763.42</v>
      </c>
      <c r="C26" s="60">
        <v>108763.42</v>
      </c>
      <c r="D26" s="100" t="s">
        <v>71</v>
      </c>
      <c r="E26" s="60">
        <v>0</v>
      </c>
      <c r="F26" s="60">
        <v>0</v>
      </c>
    </row>
    <row r="27" spans="1:6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0</v>
      </c>
      <c r="F27" s="60">
        <f>SUM(F28:F30)</f>
        <v>0</v>
      </c>
    </row>
    <row r="28" spans="1:6">
      <c r="A28" s="97" t="s">
        <v>22</v>
      </c>
      <c r="B28" s="60">
        <v>0</v>
      </c>
      <c r="C28" s="60">
        <v>0</v>
      </c>
      <c r="D28" s="101" t="s">
        <v>73</v>
      </c>
      <c r="E28" s="60">
        <v>0</v>
      </c>
      <c r="F28" s="60">
        <v>0</v>
      </c>
    </row>
    <row r="29" spans="1:6">
      <c r="A29" s="97" t="s">
        <v>23</v>
      </c>
      <c r="B29" s="60">
        <v>36777244.149999999</v>
      </c>
      <c r="C29" s="60">
        <v>26780156.859999999</v>
      </c>
      <c r="D29" s="101" t="s">
        <v>74</v>
      </c>
      <c r="E29" s="60">
        <v>0</v>
      </c>
      <c r="F29" s="60">
        <v>0</v>
      </c>
    </row>
    <row r="30" spans="1:6">
      <c r="A30" s="97" t="s">
        <v>24</v>
      </c>
      <c r="B30" s="60">
        <v>135025.39000000001</v>
      </c>
      <c r="C30" s="60">
        <v>143870.25</v>
      </c>
      <c r="D30" s="101" t="s">
        <v>75</v>
      </c>
      <c r="E30" s="60">
        <v>0</v>
      </c>
      <c r="F30" s="60">
        <v>0</v>
      </c>
    </row>
    <row r="31" spans="1:6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>
      <c r="A37" s="95" t="s">
        <v>31</v>
      </c>
      <c r="B37" s="60">
        <v>478980.41</v>
      </c>
      <c r="C37" s="60">
        <v>460854.46</v>
      </c>
      <c r="D37" s="101" t="s">
        <v>82</v>
      </c>
      <c r="E37" s="60">
        <v>0</v>
      </c>
      <c r="F37" s="60">
        <v>0</v>
      </c>
    </row>
    <row r="38" spans="1:6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>
      <c r="A46" s="54"/>
      <c r="B46" s="54"/>
      <c r="C46" s="54"/>
      <c r="D46" s="54"/>
      <c r="E46" s="54"/>
      <c r="F46" s="54"/>
    </row>
    <row r="47" spans="1:6">
      <c r="A47" s="55" t="s">
        <v>39</v>
      </c>
      <c r="B47" s="61">
        <f>B9+B17+B25+B31+B37+B38+B41</f>
        <v>188654187.69</v>
      </c>
      <c r="C47" s="61">
        <f>C9+C17+C25+C31+C37+C41</f>
        <v>135782951.41</v>
      </c>
      <c r="D47" s="99" t="s">
        <v>91</v>
      </c>
      <c r="E47" s="61">
        <f>E9+E19+E23+E26+E27+E31+E38+E42</f>
        <v>54894346</v>
      </c>
      <c r="F47" s="61">
        <f>F9+F19+F23+F26+F27+F31+F38+F42</f>
        <v>64459222.310000002</v>
      </c>
    </row>
    <row r="48" spans="1:6">
      <c r="A48" s="54"/>
      <c r="B48" s="54"/>
      <c r="C48" s="54"/>
      <c r="D48" s="54"/>
      <c r="E48" s="54"/>
      <c r="F48" s="54"/>
    </row>
    <row r="49" spans="1:6">
      <c r="A49" s="38" t="s">
        <v>40</v>
      </c>
      <c r="B49" s="54"/>
      <c r="C49" s="54"/>
      <c r="D49" s="99" t="s">
        <v>92</v>
      </c>
      <c r="E49" s="54"/>
      <c r="F49" s="54"/>
    </row>
    <row r="50" spans="1:6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>
      <c r="A52" s="95" t="s">
        <v>43</v>
      </c>
      <c r="B52" s="60">
        <v>637268700.47000003</v>
      </c>
      <c r="C52" s="60">
        <v>674289107.08000004</v>
      </c>
      <c r="D52" s="100" t="s">
        <v>95</v>
      </c>
      <c r="E52" s="60">
        <v>0</v>
      </c>
      <c r="F52" s="60">
        <v>0</v>
      </c>
    </row>
    <row r="53" spans="1:6">
      <c r="A53" s="95" t="s">
        <v>44</v>
      </c>
      <c r="B53" s="60">
        <v>70112152.879999995</v>
      </c>
      <c r="C53" s="60">
        <v>64909221.68</v>
      </c>
      <c r="D53" s="100" t="s">
        <v>96</v>
      </c>
      <c r="E53" s="60">
        <v>0</v>
      </c>
      <c r="F53" s="60">
        <v>0</v>
      </c>
    </row>
    <row r="54" spans="1:6">
      <c r="A54" s="95" t="s">
        <v>45</v>
      </c>
      <c r="B54" s="60">
        <v>1182277.6299999999</v>
      </c>
      <c r="C54" s="60">
        <v>1182277.6299999999</v>
      </c>
      <c r="D54" s="100" t="s">
        <v>97</v>
      </c>
      <c r="E54" s="60">
        <v>0</v>
      </c>
      <c r="F54" s="60">
        <v>0</v>
      </c>
    </row>
    <row r="55" spans="1:6">
      <c r="A55" s="95" t="s">
        <v>46</v>
      </c>
      <c r="B55" s="60">
        <v>-68725928.25</v>
      </c>
      <c r="C55" s="60">
        <v>-58353339.340000004</v>
      </c>
      <c r="D55" s="37" t="s">
        <v>98</v>
      </c>
      <c r="E55" s="60">
        <v>0</v>
      </c>
      <c r="F55" s="60">
        <v>0</v>
      </c>
    </row>
    <row r="56" spans="1:6">
      <c r="A56" s="95" t="s">
        <v>47</v>
      </c>
      <c r="B56" s="60">
        <v>5025086.09</v>
      </c>
      <c r="C56" s="60">
        <v>4842118.7300000004</v>
      </c>
      <c r="D56" s="54"/>
      <c r="E56" s="54"/>
      <c r="F56" s="54"/>
    </row>
    <row r="57" spans="1:6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>
      <c r="A59" s="54"/>
      <c r="B59" s="54"/>
      <c r="C59" s="54"/>
      <c r="D59" s="99" t="s">
        <v>100</v>
      </c>
      <c r="E59" s="61">
        <f>E47+E57</f>
        <v>54894346</v>
      </c>
      <c r="F59" s="61">
        <f>F47+F57</f>
        <v>64459222.310000002</v>
      </c>
    </row>
    <row r="60" spans="1:6">
      <c r="A60" s="55" t="s">
        <v>50</v>
      </c>
      <c r="B60" s="61">
        <f>SUM(B50:B58)</f>
        <v>644862288.82000005</v>
      </c>
      <c r="C60" s="61">
        <f>SUM(C50:C58)</f>
        <v>686869385.77999997</v>
      </c>
      <c r="D60" s="54"/>
      <c r="E60" s="54"/>
      <c r="F60" s="54"/>
    </row>
    <row r="61" spans="1:6">
      <c r="A61" s="54"/>
      <c r="B61" s="54"/>
      <c r="C61" s="54"/>
      <c r="D61" s="39" t="s">
        <v>101</v>
      </c>
      <c r="E61" s="93"/>
      <c r="F61" s="93"/>
    </row>
    <row r="62" spans="1:6">
      <c r="A62" s="55" t="s">
        <v>51</v>
      </c>
      <c r="B62" s="61">
        <f>SUM(B47+B60)</f>
        <v>833516476.50999999</v>
      </c>
      <c r="C62" s="61">
        <f>SUM(C47+C60)</f>
        <v>822652337.18999994</v>
      </c>
      <c r="D62" s="54"/>
      <c r="E62" s="54"/>
      <c r="F62" s="54"/>
    </row>
    <row r="63" spans="1:6">
      <c r="A63" s="54"/>
      <c r="B63" s="54"/>
      <c r="C63" s="54"/>
      <c r="D63" s="102" t="s">
        <v>102</v>
      </c>
      <c r="E63" s="77">
        <f>SUM(E64:E66)</f>
        <v>319020877.08999997</v>
      </c>
      <c r="F63" s="77">
        <f>SUM(F64:F66)</f>
        <v>313421064.72000003</v>
      </c>
    </row>
    <row r="64" spans="1:6">
      <c r="A64" s="54"/>
      <c r="B64" s="54"/>
      <c r="C64" s="54"/>
      <c r="D64" s="103" t="s">
        <v>103</v>
      </c>
      <c r="E64" s="77">
        <v>19871384.77</v>
      </c>
      <c r="F64" s="77">
        <v>19871384.77</v>
      </c>
    </row>
    <row r="65" spans="1:6">
      <c r="A65" s="54"/>
      <c r="B65" s="54"/>
      <c r="C65" s="54"/>
      <c r="D65" s="41" t="s">
        <v>104</v>
      </c>
      <c r="E65" s="77">
        <v>15996248.75</v>
      </c>
      <c r="F65" s="77">
        <v>15996248.75</v>
      </c>
    </row>
    <row r="66" spans="1:6">
      <c r="A66" s="54"/>
      <c r="B66" s="54"/>
      <c r="C66" s="54"/>
      <c r="D66" s="103" t="s">
        <v>105</v>
      </c>
      <c r="E66" s="77">
        <v>283153243.56999999</v>
      </c>
      <c r="F66" s="77">
        <v>277553431.20000005</v>
      </c>
    </row>
    <row r="67" spans="1:6">
      <c r="A67" s="54"/>
      <c r="B67" s="54"/>
      <c r="C67" s="54"/>
      <c r="D67" s="54"/>
      <c r="E67" s="54"/>
      <c r="F67" s="54"/>
    </row>
    <row r="68" spans="1:6">
      <c r="A68" s="54"/>
      <c r="B68" s="54"/>
      <c r="C68" s="54"/>
      <c r="D68" s="102" t="s">
        <v>106</v>
      </c>
      <c r="E68" s="77">
        <f>SUM(E69:E73)</f>
        <v>459601253.42000002</v>
      </c>
      <c r="F68" s="77">
        <f>SUM(F69:F73)</f>
        <v>444772050.16000003</v>
      </c>
    </row>
    <row r="69" spans="1:6">
      <c r="A69" s="12"/>
      <c r="B69" s="54"/>
      <c r="C69" s="54"/>
      <c r="D69" s="103" t="s">
        <v>107</v>
      </c>
      <c r="E69" s="77">
        <v>44033996.130000003</v>
      </c>
      <c r="F69" s="77">
        <v>22514422.289999999</v>
      </c>
    </row>
    <row r="70" spans="1:6">
      <c r="A70" s="12"/>
      <c r="B70" s="54"/>
      <c r="C70" s="54"/>
      <c r="D70" s="103" t="s">
        <v>108</v>
      </c>
      <c r="E70" s="77">
        <v>415567257.29000002</v>
      </c>
      <c r="F70" s="77">
        <v>422257627.87</v>
      </c>
    </row>
    <row r="71" spans="1:6">
      <c r="A71" s="12"/>
      <c r="B71" s="54"/>
      <c r="C71" s="54"/>
      <c r="D71" s="103" t="s">
        <v>109</v>
      </c>
      <c r="E71" s="77">
        <v>0</v>
      </c>
      <c r="F71" s="77">
        <v>0</v>
      </c>
    </row>
    <row r="72" spans="1:6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>
      <c r="A74" s="12"/>
      <c r="B74" s="54"/>
      <c r="C74" s="54"/>
      <c r="D74" s="54"/>
      <c r="E74" s="54"/>
      <c r="F74" s="54"/>
    </row>
    <row r="75" spans="1:6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>
      <c r="A78" s="12"/>
      <c r="B78" s="54"/>
      <c r="C78" s="54"/>
      <c r="D78" s="54"/>
      <c r="E78" s="54"/>
      <c r="F78" s="54"/>
    </row>
    <row r="79" spans="1:6">
      <c r="A79" s="12"/>
      <c r="B79" s="54"/>
      <c r="C79" s="54"/>
      <c r="D79" s="99" t="s">
        <v>115</v>
      </c>
      <c r="E79" s="61">
        <f>E63+E68+E75</f>
        <v>778622130.50999999</v>
      </c>
      <c r="F79" s="61">
        <f>F63+F68+F75</f>
        <v>758193114.88000011</v>
      </c>
    </row>
    <row r="80" spans="1:6">
      <c r="A80" s="12"/>
      <c r="B80" s="54"/>
      <c r="C80" s="54"/>
      <c r="D80" s="54"/>
      <c r="E80" s="54"/>
      <c r="F80" s="54"/>
    </row>
    <row r="81" spans="1:6">
      <c r="A81" s="12"/>
      <c r="B81" s="54"/>
      <c r="C81" s="54"/>
      <c r="D81" s="99" t="s">
        <v>116</v>
      </c>
      <c r="E81" s="61">
        <f>E59+E79</f>
        <v>833516476.50999999</v>
      </c>
      <c r="F81" s="61">
        <f>F59+F79</f>
        <v>822652337.19000006</v>
      </c>
    </row>
    <row r="82" spans="1:6">
      <c r="A82" s="6"/>
      <c r="B82" s="65"/>
      <c r="C82" s="65"/>
      <c r="D82" s="65"/>
      <c r="E82" s="65"/>
      <c r="F82" s="65"/>
    </row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3"/>
  <dimension ref="A1:Q120"/>
  <sheetViews>
    <sheetView workbookViewId="0">
      <selection activeCell="A34" sqref="A34"/>
    </sheetView>
  </sheetViews>
  <sheetFormatPr baseColWidth="10" defaultRowHeight="15"/>
  <cols>
    <col min="1" max="1" width="11.42578125" bestFit="1" customWidth="1"/>
    <col min="2" max="14" width="3" customWidth="1"/>
    <col min="15" max="15" width="63.42578125" customWidth="1"/>
  </cols>
  <sheetData>
    <row r="1" spans="1:17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544</v>
      </c>
      <c r="Q1" t="s">
        <v>545</v>
      </c>
    </row>
    <row r="2" spans="1:17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546</v>
      </c>
      <c r="Q2" s="18" t="s">
        <v>546</v>
      </c>
    </row>
    <row r="3" spans="1:17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546</v>
      </c>
      <c r="Q3" s="18" t="s">
        <v>546</v>
      </c>
    </row>
    <row r="4" spans="1:17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547</v>
      </c>
      <c r="P4" s="18">
        <f>'Formato 1'!B9</f>
        <v>66255339.649999999</v>
      </c>
      <c r="Q4" s="18">
        <f>'Formato 1'!C9</f>
        <v>29048351.889999997</v>
      </c>
    </row>
    <row r="5" spans="1:17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548</v>
      </c>
      <c r="P5" s="18">
        <f>'Formato 1'!B10</f>
        <v>41120.160000000003</v>
      </c>
      <c r="Q5" s="18">
        <f>'Formato 1'!C10</f>
        <v>38889.160000000003</v>
      </c>
    </row>
    <row r="6" spans="1:17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549</v>
      </c>
      <c r="P6" s="18">
        <f>'Formato 1'!B11</f>
        <v>66214219.5</v>
      </c>
      <c r="Q6" s="18">
        <f>'Formato 1'!C11</f>
        <v>29009462.739999998</v>
      </c>
    </row>
    <row r="7" spans="1:17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550</v>
      </c>
      <c r="P7" s="18">
        <f>'Formato 1'!B12</f>
        <v>0</v>
      </c>
      <c r="Q7" s="18">
        <f>'Formato 1'!C12</f>
        <v>0</v>
      </c>
    </row>
    <row r="8" spans="1:17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551</v>
      </c>
      <c r="P8" s="18">
        <f>'Formato 1'!B13</f>
        <v>-0.01</v>
      </c>
      <c r="Q8" s="18">
        <f>'Formato 1'!C13</f>
        <v>-0.01</v>
      </c>
    </row>
    <row r="9" spans="1:17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552</v>
      </c>
      <c r="P9" s="18">
        <f>'Formato 1'!B14</f>
        <v>0</v>
      </c>
      <c r="Q9" s="18">
        <f>'Formato 1'!C14</f>
        <v>0</v>
      </c>
    </row>
    <row r="10" spans="1:17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553</v>
      </c>
      <c r="P10" s="18">
        <f>'Formato 1'!B15</f>
        <v>0</v>
      </c>
      <c r="Q10" s="18">
        <f>'Formato 1'!C15</f>
        <v>0</v>
      </c>
    </row>
    <row r="11" spans="1:17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554</v>
      </c>
      <c r="P11" s="18">
        <f>'Formato 1'!B16</f>
        <v>0</v>
      </c>
      <c r="Q11" s="18">
        <f>'Formato 1'!C16</f>
        <v>0</v>
      </c>
    </row>
    <row r="12" spans="1:17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555</v>
      </c>
      <c r="P12" s="18">
        <f>'Formato 1'!B17</f>
        <v>84898834.670000002</v>
      </c>
      <c r="Q12" s="18">
        <f>'Formato 1'!C17</f>
        <v>79240954.530000001</v>
      </c>
    </row>
    <row r="13" spans="1:17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556</v>
      </c>
      <c r="P13" s="18">
        <f>'Formato 1'!B18</f>
        <v>0</v>
      </c>
      <c r="Q13" s="18">
        <f>'Formato 1'!C18</f>
        <v>0</v>
      </c>
    </row>
    <row r="14" spans="1:17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557</v>
      </c>
      <c r="P14" s="18">
        <f>'Formato 1'!B19</f>
        <v>48834806.960000001</v>
      </c>
      <c r="Q14" s="18">
        <f>'Formato 1'!C19</f>
        <v>43234994.590000004</v>
      </c>
    </row>
    <row r="15" spans="1:17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558</v>
      </c>
      <c r="P15" s="18">
        <f>'Formato 1'!B20</f>
        <v>36059227.920000002</v>
      </c>
      <c r="Q15" s="18">
        <f>'Formato 1'!C20</f>
        <v>35980475.509999998</v>
      </c>
    </row>
    <row r="16" spans="1:17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559</v>
      </c>
      <c r="P16" s="18">
        <f>'Formato 1'!B21</f>
        <v>0</v>
      </c>
      <c r="Q16" s="18">
        <f>'Formato 1'!C21</f>
        <v>508.73</v>
      </c>
    </row>
    <row r="17" spans="1:17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560</v>
      </c>
      <c r="P17" s="18">
        <f>'Formato 1'!B22</f>
        <v>4799.79</v>
      </c>
      <c r="Q17" s="18">
        <f>'Formato 1'!C22</f>
        <v>24975.7</v>
      </c>
    </row>
    <row r="18" spans="1:17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561</v>
      </c>
      <c r="P18" s="18">
        <f>'Formato 1'!B23</f>
        <v>0</v>
      </c>
      <c r="Q18" s="18">
        <f>'Formato 1'!C23</f>
        <v>0</v>
      </c>
    </row>
    <row r="19" spans="1:17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562</v>
      </c>
      <c r="P19" s="18">
        <f>'Formato 1'!B24</f>
        <v>0</v>
      </c>
      <c r="Q19" s="18">
        <f>'Formato 1'!C24</f>
        <v>0</v>
      </c>
    </row>
    <row r="20" spans="1:17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568</v>
      </c>
      <c r="P20" s="18">
        <f>'Formato 1'!B25</f>
        <v>37021032.960000001</v>
      </c>
      <c r="Q20" s="18">
        <f>'Formato 1'!C25</f>
        <v>27032790.530000001</v>
      </c>
    </row>
    <row r="21" spans="1:17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563</v>
      </c>
      <c r="P21" s="18">
        <f>'Formato 1'!B26</f>
        <v>108763.42</v>
      </c>
      <c r="Q21" s="18">
        <f>'Formato 1'!C26</f>
        <v>108763.42</v>
      </c>
    </row>
    <row r="22" spans="1:17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564</v>
      </c>
      <c r="P22" s="18">
        <f>'Formato 1'!B27</f>
        <v>0</v>
      </c>
      <c r="Q22" s="18">
        <f>'Formato 1'!C27</f>
        <v>0</v>
      </c>
    </row>
    <row r="23" spans="1:17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565</v>
      </c>
      <c r="P23" s="18">
        <f>'Formato 1'!B28</f>
        <v>0</v>
      </c>
      <c r="Q23" s="18">
        <f>'Formato 1'!C28</f>
        <v>0</v>
      </c>
    </row>
    <row r="24" spans="1:17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566</v>
      </c>
      <c r="P24" s="18">
        <f>'Formato 1'!B29</f>
        <v>36777244.149999999</v>
      </c>
      <c r="Q24" s="18">
        <f>'Formato 1'!C29</f>
        <v>26780156.859999999</v>
      </c>
    </row>
    <row r="25" spans="1:17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567</v>
      </c>
      <c r="P25" s="18">
        <f>'Formato 1'!B30</f>
        <v>135025.39000000001</v>
      </c>
      <c r="Q25" s="18">
        <f>'Formato 1'!C30</f>
        <v>143870.25</v>
      </c>
    </row>
    <row r="26" spans="1:17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569</v>
      </c>
      <c r="P26" s="18">
        <f>'Formato 1'!B31</f>
        <v>0</v>
      </c>
      <c r="Q26" s="18">
        <f>'Formato 1'!C31</f>
        <v>0</v>
      </c>
    </row>
    <row r="27" spans="1:17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570</v>
      </c>
      <c r="P27" s="18">
        <f>'Formato 1'!B32</f>
        <v>0</v>
      </c>
      <c r="Q27" s="18">
        <f>'Formato 1'!C32</f>
        <v>0</v>
      </c>
    </row>
    <row r="28" spans="1:17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571</v>
      </c>
      <c r="P28" s="18">
        <f>'Formato 1'!B33</f>
        <v>0</v>
      </c>
      <c r="Q28" s="18">
        <f>'Formato 1'!C33</f>
        <v>0</v>
      </c>
    </row>
    <row r="29" spans="1:17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572</v>
      </c>
      <c r="P29" s="18">
        <f>'Formato 1'!B34</f>
        <v>0</v>
      </c>
      <c r="Q29" s="18">
        <f>'Formato 1'!C34</f>
        <v>0</v>
      </c>
    </row>
    <row r="30" spans="1:17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573</v>
      </c>
      <c r="P30" s="18">
        <f>'Formato 1'!B35</f>
        <v>0</v>
      </c>
      <c r="Q30" s="18">
        <f>'Formato 1'!C35</f>
        <v>0</v>
      </c>
    </row>
    <row r="31" spans="1:17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574</v>
      </c>
      <c r="P31" s="18">
        <f>'Formato 1'!B36</f>
        <v>0</v>
      </c>
      <c r="Q31" s="18">
        <f>'Formato 1'!C36</f>
        <v>0</v>
      </c>
    </row>
    <row r="32" spans="1:17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575</v>
      </c>
      <c r="P32" s="18">
        <f>'Formato 1'!B37</f>
        <v>478980.41</v>
      </c>
      <c r="Q32" s="18">
        <f>'Formato 1'!C37</f>
        <v>460854.46</v>
      </c>
    </row>
    <row r="33" spans="1:17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575</v>
      </c>
      <c r="P33" s="18">
        <f>'Formato 1'!B37</f>
        <v>478980.41</v>
      </c>
      <c r="Q33" s="18">
        <f>'Formato 1'!C37</f>
        <v>460854.46</v>
      </c>
    </row>
    <row r="34" spans="1:17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576</v>
      </c>
      <c r="P34" s="18">
        <f>'Formato 1'!B38</f>
        <v>0</v>
      </c>
      <c r="Q34" s="18">
        <f>'Formato 1'!C38</f>
        <v>0</v>
      </c>
    </row>
    <row r="35" spans="1:17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577</v>
      </c>
      <c r="P35" s="18">
        <f>'Formato 1'!B39</f>
        <v>0</v>
      </c>
      <c r="Q35" s="18">
        <f>'Formato 1'!C39</f>
        <v>0</v>
      </c>
    </row>
    <row r="36" spans="1:17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578</v>
      </c>
      <c r="P36" s="18">
        <f>'Formato 1'!B40</f>
        <v>0</v>
      </c>
      <c r="Q36" s="18">
        <f>'Formato 1'!C40</f>
        <v>0</v>
      </c>
    </row>
    <row r="37" spans="1:17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579</v>
      </c>
      <c r="P37" s="18">
        <f>'Formato 1'!B41</f>
        <v>0</v>
      </c>
      <c r="Q37" s="18">
        <f>'Formato 1'!C41</f>
        <v>0</v>
      </c>
    </row>
    <row r="38" spans="1:17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580</v>
      </c>
      <c r="P38" s="18">
        <f>'Formato 1'!B42</f>
        <v>0</v>
      </c>
      <c r="Q38" s="18">
        <f>'Formato 1'!C42</f>
        <v>0</v>
      </c>
    </row>
    <row r="39" spans="1:17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581</v>
      </c>
      <c r="P39" s="18">
        <f>'Formato 1'!B43</f>
        <v>0</v>
      </c>
      <c r="Q39" s="18">
        <f>'Formato 1'!C43</f>
        <v>0</v>
      </c>
    </row>
    <row r="40" spans="1:17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582</v>
      </c>
      <c r="P40" s="18">
        <f>'Formato 1'!B44</f>
        <v>0</v>
      </c>
      <c r="Q40" s="18">
        <f>'Formato 1'!C44</f>
        <v>0</v>
      </c>
    </row>
    <row r="41" spans="1:17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583</v>
      </c>
      <c r="P41" s="18">
        <f>'Formato 1'!B45</f>
        <v>0</v>
      </c>
      <c r="Q41" s="18">
        <f>'Formato 1'!C45</f>
        <v>0</v>
      </c>
    </row>
    <row r="42" spans="1:17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584</v>
      </c>
      <c r="P42" s="18">
        <f>'Formato 1'!B47</f>
        <v>188654187.69</v>
      </c>
      <c r="Q42" s="18">
        <f>'Formato 1'!C47</f>
        <v>135782951.41</v>
      </c>
    </row>
    <row r="43" spans="1:17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585</v>
      </c>
      <c r="P44">
        <f>'Formato 1'!B50</f>
        <v>0</v>
      </c>
      <c r="Q44">
        <f>'Formato 1'!C50</f>
        <v>0</v>
      </c>
    </row>
    <row r="45" spans="1:17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586</v>
      </c>
      <c r="P45">
        <f>'Formato 1'!B51</f>
        <v>0</v>
      </c>
      <c r="Q45">
        <f>'Formato 1'!C51</f>
        <v>0</v>
      </c>
    </row>
    <row r="46" spans="1:17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587</v>
      </c>
      <c r="P46">
        <f>'Formato 1'!B52</f>
        <v>637268700.47000003</v>
      </c>
      <c r="Q46">
        <f>'Formato 1'!C52</f>
        <v>674289107.08000004</v>
      </c>
    </row>
    <row r="47" spans="1:17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588</v>
      </c>
      <c r="P47">
        <f>'Formato 1'!B53</f>
        <v>70112152.879999995</v>
      </c>
      <c r="Q47">
        <f>'Formato 1'!C53</f>
        <v>64909221.68</v>
      </c>
    </row>
    <row r="48" spans="1:17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589</v>
      </c>
      <c r="P48">
        <f>'Formato 1'!B54</f>
        <v>1182277.6299999999</v>
      </c>
      <c r="Q48">
        <f>'Formato 1'!C54</f>
        <v>1182277.6299999999</v>
      </c>
    </row>
    <row r="49" spans="1:17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590</v>
      </c>
      <c r="P49">
        <f>'Formato 1'!B55</f>
        <v>-68725928.25</v>
      </c>
      <c r="Q49">
        <f>'Formato 1'!C55</f>
        <v>-58353339.340000004</v>
      </c>
    </row>
    <row r="50" spans="1:17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591</v>
      </c>
      <c r="P50">
        <f>'Formato 1'!B56</f>
        <v>5025086.09</v>
      </c>
      <c r="Q50">
        <f>'Formato 1'!C56</f>
        <v>4842118.7300000004</v>
      </c>
    </row>
    <row r="51" spans="1:17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592</v>
      </c>
      <c r="P51">
        <f>'Formato 1'!B57</f>
        <v>0</v>
      </c>
      <c r="Q51">
        <f>'Formato 1'!C57</f>
        <v>0</v>
      </c>
    </row>
    <row r="52" spans="1:17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593</v>
      </c>
      <c r="P52">
        <f>'Formato 1'!B58</f>
        <v>0</v>
      </c>
      <c r="Q52">
        <f>'Formato 1'!C58</f>
        <v>0</v>
      </c>
    </row>
    <row r="53" spans="1:17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594</v>
      </c>
      <c r="P53">
        <f>'Formato 1'!B60</f>
        <v>644862288.82000005</v>
      </c>
      <c r="Q53">
        <f>'Formato 1'!C60</f>
        <v>686869385.77999997</v>
      </c>
    </row>
    <row r="54" spans="1:17">
      <c r="A54" t="str">
        <f t="shared" si="0"/>
        <v>1,1,3,0,0,0,0</v>
      </c>
      <c r="B54">
        <v>1</v>
      </c>
      <c r="C54">
        <v>1</v>
      </c>
      <c r="D54">
        <v>3</v>
      </c>
      <c r="J54" t="s">
        <v>595</v>
      </c>
      <c r="P54">
        <f>'Formato 1'!B62</f>
        <v>833516476.50999999</v>
      </c>
      <c r="Q54">
        <f>'Formato 1'!C62</f>
        <v>822652337.18999994</v>
      </c>
    </row>
    <row r="55" spans="1:17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596</v>
      </c>
      <c r="P57">
        <f>'Formato 1'!E9</f>
        <v>54894346</v>
      </c>
      <c r="Q57">
        <f>'Formato 1'!F9</f>
        <v>64459222.310000002</v>
      </c>
    </row>
    <row r="58" spans="1:17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597</v>
      </c>
      <c r="P58">
        <f>'Formato 1'!E10</f>
        <v>0</v>
      </c>
      <c r="Q58">
        <f>'Formato 1'!F10</f>
        <v>0</v>
      </c>
    </row>
    <row r="59" spans="1:17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598</v>
      </c>
      <c r="P59">
        <f>'Formato 1'!E11</f>
        <v>16378883.199999999</v>
      </c>
      <c r="Q59">
        <f>'Formato 1'!F11</f>
        <v>21506028.829999998</v>
      </c>
    </row>
    <row r="60" spans="1:17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599</v>
      </c>
      <c r="P60">
        <f>'Formato 1'!E12</f>
        <v>1275952.5</v>
      </c>
      <c r="Q60">
        <f>'Formato 1'!F12</f>
        <v>3444277.55</v>
      </c>
    </row>
    <row r="61" spans="1:17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600</v>
      </c>
      <c r="P61">
        <f>'Formato 1'!E13</f>
        <v>2545729.86</v>
      </c>
      <c r="Q61">
        <f>'Formato 1'!F13</f>
        <v>3694309.97</v>
      </c>
    </row>
    <row r="62" spans="1:17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601</v>
      </c>
      <c r="P62">
        <f>'Formato 1'!E14</f>
        <v>0</v>
      </c>
      <c r="Q62">
        <f>'Formato 1'!F14</f>
        <v>0</v>
      </c>
    </row>
    <row r="63" spans="1:17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602</v>
      </c>
      <c r="P63">
        <f>'Formato 1'!E15</f>
        <v>0</v>
      </c>
      <c r="Q63">
        <f>'Formato 1'!F15</f>
        <v>0</v>
      </c>
    </row>
    <row r="64" spans="1:17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603</v>
      </c>
      <c r="P64">
        <f>'Formato 1'!E16</f>
        <v>1561964.63</v>
      </c>
      <c r="Q64">
        <f>'Formato 1'!F16</f>
        <v>3789985.05</v>
      </c>
    </row>
    <row r="65" spans="1:17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604</v>
      </c>
      <c r="P65">
        <f>'Formato 1'!E17</f>
        <v>0</v>
      </c>
      <c r="Q65">
        <f>'Formato 1'!F17</f>
        <v>0</v>
      </c>
    </row>
    <row r="66" spans="1:17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605</v>
      </c>
      <c r="P66">
        <f>'Formato 1'!E18</f>
        <v>33131815.809999999</v>
      </c>
      <c r="Q66">
        <f>'Formato 1'!F18</f>
        <v>32024620.91</v>
      </c>
    </row>
    <row r="67" spans="1:17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606</v>
      </c>
      <c r="P67">
        <f>'Formato 1'!E19</f>
        <v>0</v>
      </c>
      <c r="Q67">
        <f>'Formato 1'!F19</f>
        <v>0</v>
      </c>
    </row>
    <row r="68" spans="1:17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607</v>
      </c>
      <c r="P68">
        <f>'Formato 1'!E20</f>
        <v>0</v>
      </c>
      <c r="Q68">
        <f>'Formato 1'!F20</f>
        <v>0</v>
      </c>
    </row>
    <row r="69" spans="1:17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608</v>
      </c>
      <c r="P69">
        <f>'Formato 1'!E21</f>
        <v>0</v>
      </c>
      <c r="Q69">
        <f>'Formato 1'!F21</f>
        <v>0</v>
      </c>
    </row>
    <row r="70" spans="1:17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609</v>
      </c>
      <c r="P70">
        <f>'Formato 1'!E22</f>
        <v>0</v>
      </c>
      <c r="Q70">
        <f>'Formato 1'!F22</f>
        <v>0</v>
      </c>
    </row>
    <row r="71" spans="1:17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610</v>
      </c>
      <c r="P71">
        <f>'Formato 1'!E23</f>
        <v>0</v>
      </c>
      <c r="Q71">
        <f>'Formato 1'!F23</f>
        <v>0</v>
      </c>
    </row>
    <row r="72" spans="1:17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611</v>
      </c>
      <c r="P72">
        <f>'Formato 1'!E24</f>
        <v>0</v>
      </c>
      <c r="Q72">
        <f>'Formato 1'!F24</f>
        <v>0</v>
      </c>
    </row>
    <row r="73" spans="1:17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612</v>
      </c>
      <c r="P73">
        <f>'Formato 1'!E25</f>
        <v>0</v>
      </c>
      <c r="Q73">
        <f>'Formato 1'!F25</f>
        <v>0</v>
      </c>
    </row>
    <row r="74" spans="1:17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613</v>
      </c>
      <c r="P74">
        <f>'Formato 1'!E26</f>
        <v>0</v>
      </c>
      <c r="Q74">
        <f>'Formato 1'!F26</f>
        <v>0</v>
      </c>
    </row>
    <row r="75" spans="1:17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613</v>
      </c>
      <c r="P75">
        <f>'Formato 1'!E26</f>
        <v>0</v>
      </c>
      <c r="Q75">
        <f>'Formato 1'!F26</f>
        <v>0</v>
      </c>
    </row>
    <row r="76" spans="1:17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614</v>
      </c>
      <c r="P76">
        <f>'Formato 1'!E27</f>
        <v>0</v>
      </c>
      <c r="Q76">
        <f>'Formato 1'!F27</f>
        <v>0</v>
      </c>
    </row>
    <row r="77" spans="1:17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615</v>
      </c>
      <c r="P77">
        <f>'Formato 1'!E28</f>
        <v>0</v>
      </c>
      <c r="Q77">
        <f>'Formato 1'!F28</f>
        <v>0</v>
      </c>
    </row>
    <row r="78" spans="1:17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616</v>
      </c>
      <c r="P78">
        <f>'Formato 1'!E29</f>
        <v>0</v>
      </c>
      <c r="Q78">
        <f>'Formato 1'!F29</f>
        <v>0</v>
      </c>
    </row>
    <row r="79" spans="1:17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617</v>
      </c>
      <c r="P79">
        <f>'Formato 1'!E30</f>
        <v>0</v>
      </c>
      <c r="Q79">
        <f>'Formato 1'!F30</f>
        <v>0</v>
      </c>
    </row>
    <row r="80" spans="1:17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618</v>
      </c>
      <c r="P80">
        <f>'Formato 1'!E31</f>
        <v>0</v>
      </c>
      <c r="Q80">
        <f>'Formato 1'!F31</f>
        <v>0</v>
      </c>
    </row>
    <row r="81" spans="1:17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619</v>
      </c>
      <c r="P81">
        <f>'Formato 1'!E32</f>
        <v>0</v>
      </c>
      <c r="Q81">
        <f>'Formato 1'!F32</f>
        <v>0</v>
      </c>
    </row>
    <row r="82" spans="1:17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620</v>
      </c>
      <c r="P82">
        <f>'Formato 1'!E33</f>
        <v>0</v>
      </c>
      <c r="Q82">
        <f>'Formato 1'!F33</f>
        <v>0</v>
      </c>
    </row>
    <row r="83" spans="1:17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621</v>
      </c>
      <c r="P83">
        <f>'Formato 1'!E34</f>
        <v>0</v>
      </c>
      <c r="Q83">
        <f>'Formato 1'!F34</f>
        <v>0</v>
      </c>
    </row>
    <row r="84" spans="1:17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622</v>
      </c>
      <c r="P84">
        <f>'Formato 1'!E35</f>
        <v>0</v>
      </c>
      <c r="Q84">
        <f>'Formato 1'!F35</f>
        <v>0</v>
      </c>
    </row>
    <row r="85" spans="1:17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623</v>
      </c>
      <c r="P85">
        <f>'Formato 1'!E36</f>
        <v>0</v>
      </c>
      <c r="Q85">
        <f>'Formato 1'!F36</f>
        <v>0</v>
      </c>
    </row>
    <row r="86" spans="1:17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624</v>
      </c>
      <c r="P86">
        <f>'Formato 1'!E37</f>
        <v>0</v>
      </c>
      <c r="Q86">
        <f>'Formato 1'!F37</f>
        <v>0</v>
      </c>
    </row>
    <row r="87" spans="1:17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625</v>
      </c>
      <c r="P87">
        <f>'Formato 1'!E38</f>
        <v>0</v>
      </c>
      <c r="Q87">
        <f>'Formato 1'!F38</f>
        <v>0</v>
      </c>
    </row>
    <row r="88" spans="1:17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626</v>
      </c>
      <c r="P88">
        <f>'Formato 1'!E39</f>
        <v>0</v>
      </c>
      <c r="Q88">
        <f>'Formato 1'!F39</f>
        <v>0</v>
      </c>
    </row>
    <row r="89" spans="1:17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627</v>
      </c>
      <c r="P89">
        <f>'Formato 1'!E40</f>
        <v>0</v>
      </c>
      <c r="Q89">
        <f>'Formato 1'!F40</f>
        <v>0</v>
      </c>
    </row>
    <row r="90" spans="1:17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628</v>
      </c>
      <c r="P90">
        <f>'Formato 1'!E41</f>
        <v>0</v>
      </c>
      <c r="Q90">
        <f>'Formato 1'!F41</f>
        <v>0</v>
      </c>
    </row>
    <row r="91" spans="1:17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629</v>
      </c>
      <c r="P91">
        <f>'Formato 1'!E42</f>
        <v>0</v>
      </c>
      <c r="Q91">
        <f>'Formato 1'!F42</f>
        <v>0</v>
      </c>
    </row>
    <row r="92" spans="1:17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630</v>
      </c>
      <c r="P92">
        <f>'Formato 1'!E43</f>
        <v>0</v>
      </c>
      <c r="Q92">
        <f>'Formato 1'!F43</f>
        <v>0</v>
      </c>
    </row>
    <row r="93" spans="1:17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631</v>
      </c>
      <c r="P93">
        <f>'Formato 1'!E44</f>
        <v>0</v>
      </c>
      <c r="Q93">
        <f>'Formato 1'!F44</f>
        <v>0</v>
      </c>
    </row>
    <row r="94" spans="1:17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632</v>
      </c>
      <c r="P94">
        <f>'Formato 1'!E45</f>
        <v>0</v>
      </c>
      <c r="Q94">
        <f>'Formato 1'!F45</f>
        <v>0</v>
      </c>
    </row>
    <row r="95" spans="1:17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633</v>
      </c>
      <c r="P95">
        <f>'Formato 1'!E47</f>
        <v>54894346</v>
      </c>
      <c r="Q95">
        <f>'Formato 1'!F47</f>
        <v>64459222.310000002</v>
      </c>
    </row>
    <row r="96" spans="1:17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634</v>
      </c>
      <c r="P97">
        <f>'Formato 1'!E50</f>
        <v>0</v>
      </c>
      <c r="Q97">
        <f>'Formato 1'!F50</f>
        <v>0</v>
      </c>
    </row>
    <row r="98" spans="1:17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635</v>
      </c>
      <c r="P98">
        <f>'Formato 1'!E51</f>
        <v>0</v>
      </c>
      <c r="Q98">
        <f>'Formato 1'!F51</f>
        <v>0</v>
      </c>
    </row>
    <row r="99" spans="1:17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636</v>
      </c>
      <c r="P99">
        <f>'Formato 1'!E52</f>
        <v>0</v>
      </c>
      <c r="Q99">
        <f>'Formato 1'!F52</f>
        <v>0</v>
      </c>
    </row>
    <row r="100" spans="1:17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637</v>
      </c>
      <c r="P100">
        <f>'Formato 1'!E53</f>
        <v>0</v>
      </c>
      <c r="Q100">
        <f>'Formato 1'!F53</f>
        <v>0</v>
      </c>
    </row>
    <row r="101" spans="1:17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638</v>
      </c>
      <c r="P101">
        <f>'Formato 1'!E54</f>
        <v>0</v>
      </c>
      <c r="Q101">
        <f>'Formato 1'!F54</f>
        <v>0</v>
      </c>
    </row>
    <row r="102" spans="1:17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639</v>
      </c>
      <c r="P102">
        <f>'Formato 1'!E55</f>
        <v>0</v>
      </c>
      <c r="Q102">
        <f>'Formato 1'!F55</f>
        <v>0</v>
      </c>
    </row>
    <row r="103" spans="1:17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640</v>
      </c>
      <c r="P103">
        <f>'Formato 1'!E57</f>
        <v>0</v>
      </c>
      <c r="Q103">
        <f>'Formato 1'!F57</f>
        <v>0</v>
      </c>
    </row>
    <row r="104" spans="1:17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641</v>
      </c>
      <c r="P104">
        <f>'Formato 1'!E59</f>
        <v>54894346</v>
      </c>
      <c r="Q104">
        <f>'Formato 1'!F59</f>
        <v>64459222.310000002</v>
      </c>
    </row>
    <row r="105" spans="1:17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642</v>
      </c>
      <c r="P106">
        <f>'Formato 1'!E63</f>
        <v>319020877.08999997</v>
      </c>
      <c r="Q106">
        <f>'Formato 1'!F63</f>
        <v>313421064.72000003</v>
      </c>
    </row>
    <row r="107" spans="1:17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643</v>
      </c>
      <c r="P107">
        <f>'Formato 1'!E64</f>
        <v>19871384.77</v>
      </c>
      <c r="Q107">
        <f>'Formato 1'!F64</f>
        <v>19871384.77</v>
      </c>
    </row>
    <row r="108" spans="1:17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644</v>
      </c>
      <c r="P108">
        <f>'Formato 1'!E65</f>
        <v>15996248.75</v>
      </c>
      <c r="Q108">
        <f>'Formato 1'!F65</f>
        <v>15996248.75</v>
      </c>
    </row>
    <row r="109" spans="1:17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645</v>
      </c>
      <c r="P109">
        <f>'Formato 1'!E66</f>
        <v>283153243.56999999</v>
      </c>
      <c r="Q109">
        <f>'Formato 1'!F66</f>
        <v>277553431.20000005</v>
      </c>
    </row>
    <row r="110" spans="1:17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646</v>
      </c>
      <c r="P110">
        <f>'Formato 1'!E68</f>
        <v>459601253.42000002</v>
      </c>
      <c r="Q110">
        <f>'Formato 1'!F68</f>
        <v>444772050.16000003</v>
      </c>
    </row>
    <row r="111" spans="1:17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647</v>
      </c>
      <c r="P111">
        <f>'Formato 1'!E69</f>
        <v>44033996.130000003</v>
      </c>
      <c r="Q111">
        <f>'Formato 1'!F69</f>
        <v>22514422.289999999</v>
      </c>
    </row>
    <row r="112" spans="1:17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648</v>
      </c>
      <c r="P112">
        <f>'Formato 1'!E70</f>
        <v>415567257.29000002</v>
      </c>
      <c r="Q112">
        <f>'Formato 1'!F70</f>
        <v>422257627.87</v>
      </c>
    </row>
    <row r="113" spans="1:17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649</v>
      </c>
      <c r="P113">
        <f>'Formato 1'!E71</f>
        <v>0</v>
      </c>
      <c r="Q113">
        <f>'Formato 1'!F71</f>
        <v>0</v>
      </c>
    </row>
    <row r="114" spans="1:17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650</v>
      </c>
      <c r="P114">
        <f>'Formato 1'!E72</f>
        <v>0</v>
      </c>
      <c r="Q114">
        <f>'Formato 1'!F72</f>
        <v>0</v>
      </c>
    </row>
    <row r="115" spans="1:17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651</v>
      </c>
      <c r="P115">
        <f>'Formato 1'!E73</f>
        <v>0</v>
      </c>
      <c r="Q115">
        <f>'Formato 1'!F73</f>
        <v>0</v>
      </c>
    </row>
    <row r="116" spans="1:17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652</v>
      </c>
      <c r="P116">
        <f>'Formato 1'!E75</f>
        <v>0</v>
      </c>
      <c r="Q116">
        <f>'Formato 1'!F75</f>
        <v>0</v>
      </c>
    </row>
    <row r="117" spans="1:17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653</v>
      </c>
      <c r="P117">
        <f>'Formato 1'!E76</f>
        <v>0</v>
      </c>
      <c r="Q117">
        <f>'Formato 1'!F76</f>
        <v>0</v>
      </c>
    </row>
    <row r="118" spans="1:17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654</v>
      </c>
      <c r="P118">
        <f>'Formato 1'!E77</f>
        <v>0</v>
      </c>
      <c r="Q118">
        <f>'Formato 1'!F77</f>
        <v>0</v>
      </c>
    </row>
    <row r="119" spans="1:17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655</v>
      </c>
      <c r="P119">
        <f>'Formato 1'!E79</f>
        <v>778622130.50999999</v>
      </c>
      <c r="Q119">
        <f>'Formato 1'!F79</f>
        <v>758193114.88000011</v>
      </c>
    </row>
    <row r="120" spans="1:17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656</v>
      </c>
      <c r="P120">
        <f>'Formato 1'!E81</f>
        <v>833516476.50999999</v>
      </c>
      <c r="Q120">
        <f>'Formato 1'!F81</f>
        <v>822652337.19000006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21"/>
  <dimension ref="A1:I47"/>
  <sheetViews>
    <sheetView showGridLines="0" topLeftCell="A19" zoomScale="90" zoomScaleNormal="90" workbookViewId="0">
      <selection activeCell="E43" sqref="E43"/>
    </sheetView>
  </sheetViews>
  <sheetFormatPr baseColWidth="10" defaultColWidth="0" defaultRowHeight="15" zeroHeight="1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>
      <c r="A1" s="169" t="s">
        <v>533</v>
      </c>
      <c r="B1" s="169"/>
      <c r="C1" s="169"/>
      <c r="D1" s="169"/>
      <c r="E1" s="169"/>
      <c r="F1" s="169"/>
      <c r="G1" s="169"/>
      <c r="H1" s="169"/>
    </row>
    <row r="2" spans="1:9">
      <c r="A2" s="155" t="str">
        <f>ENTE_PUBLICO_A</f>
        <v>MUNICIPIO DE ACAMBARO GTO, Gobierno del Estado de Guanajuato (a)</v>
      </c>
      <c r="B2" s="156"/>
      <c r="C2" s="156"/>
      <c r="D2" s="156"/>
      <c r="E2" s="156"/>
      <c r="F2" s="156"/>
      <c r="G2" s="156"/>
      <c r="H2" s="157"/>
    </row>
    <row r="3" spans="1:9">
      <c r="A3" s="158" t="s">
        <v>120</v>
      </c>
      <c r="B3" s="159"/>
      <c r="C3" s="159"/>
      <c r="D3" s="159"/>
      <c r="E3" s="159"/>
      <c r="F3" s="159"/>
      <c r="G3" s="159"/>
      <c r="H3" s="160"/>
    </row>
    <row r="4" spans="1:9">
      <c r="A4" s="161" t="str">
        <f>PERIODO_INFORME</f>
        <v>Al 31 de diciembre de 2019 y al 31 de diciembre de 2020 (b)</v>
      </c>
      <c r="B4" s="162"/>
      <c r="C4" s="162"/>
      <c r="D4" s="162"/>
      <c r="E4" s="162"/>
      <c r="F4" s="162"/>
      <c r="G4" s="162"/>
      <c r="H4" s="163"/>
    </row>
    <row r="5" spans="1:9">
      <c r="A5" s="164" t="s">
        <v>118</v>
      </c>
      <c r="B5" s="165"/>
      <c r="C5" s="165"/>
      <c r="D5" s="165"/>
      <c r="E5" s="165"/>
      <c r="F5" s="165"/>
      <c r="G5" s="165"/>
      <c r="H5" s="166"/>
    </row>
    <row r="6" spans="1:9" ht="45">
      <c r="A6" s="104" t="s">
        <v>121</v>
      </c>
      <c r="B6" s="105" t="str">
        <f>ULTIMO_SALDO</f>
        <v>Saldo al 31 de diciembre de 2019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>
      <c r="A7" s="12"/>
      <c r="B7" s="12"/>
      <c r="C7" s="12"/>
      <c r="D7" s="12"/>
      <c r="E7" s="12"/>
      <c r="F7" s="12"/>
      <c r="G7" s="12"/>
      <c r="H7" s="12"/>
      <c r="I7" s="1"/>
    </row>
    <row r="8" spans="1:9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>
      <c r="A10" s="108" t="s">
        <v>129</v>
      </c>
      <c r="B10" s="60">
        <v>0</v>
      </c>
      <c r="C10" s="60">
        <v>0</v>
      </c>
      <c r="D10" s="60">
        <v>0</v>
      </c>
      <c r="E10" s="60"/>
      <c r="F10" s="60">
        <v>0</v>
      </c>
      <c r="G10" s="60"/>
      <c r="H10" s="60"/>
    </row>
    <row r="11" spans="1:9">
      <c r="A11" s="108" t="s">
        <v>130</v>
      </c>
      <c r="B11" s="60">
        <v>0</v>
      </c>
      <c r="C11" s="60">
        <v>0</v>
      </c>
      <c r="D11" s="60">
        <v>0</v>
      </c>
      <c r="E11" s="60"/>
      <c r="F11" s="60">
        <v>0</v>
      </c>
      <c r="G11" s="60"/>
      <c r="H11" s="60"/>
    </row>
    <row r="12" spans="1:9">
      <c r="A12" s="108" t="s">
        <v>131</v>
      </c>
      <c r="B12" s="60">
        <v>0</v>
      </c>
      <c r="C12" s="60">
        <v>0</v>
      </c>
      <c r="D12" s="60">
        <v>0</v>
      </c>
      <c r="E12" s="60"/>
      <c r="F12" s="60">
        <v>0</v>
      </c>
      <c r="G12" s="60"/>
      <c r="H12" s="60"/>
    </row>
    <row r="13" spans="1:9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>
      <c r="A14" s="108" t="s">
        <v>133</v>
      </c>
      <c r="B14" s="60">
        <v>0</v>
      </c>
      <c r="C14" s="60">
        <v>0</v>
      </c>
      <c r="D14" s="60">
        <v>0</v>
      </c>
      <c r="E14" s="60"/>
      <c r="F14" s="60">
        <v>0</v>
      </c>
      <c r="G14" s="60"/>
      <c r="H14" s="60"/>
    </row>
    <row r="15" spans="1:9">
      <c r="A15" s="108" t="s">
        <v>134</v>
      </c>
      <c r="B15" s="60">
        <v>0</v>
      </c>
      <c r="C15" s="60">
        <v>0</v>
      </c>
      <c r="D15" s="60">
        <v>0</v>
      </c>
      <c r="E15" s="60"/>
      <c r="F15" s="60">
        <v>0</v>
      </c>
      <c r="G15" s="60"/>
      <c r="H15" s="60"/>
    </row>
    <row r="16" spans="1:9">
      <c r="A16" s="108" t="s">
        <v>135</v>
      </c>
      <c r="B16" s="60">
        <v>0</v>
      </c>
      <c r="C16" s="60">
        <v>0</v>
      </c>
      <c r="D16" s="60">
        <v>0</v>
      </c>
      <c r="E16" s="60"/>
      <c r="F16" s="60">
        <v>0</v>
      </c>
      <c r="G16" s="60"/>
      <c r="H16" s="60"/>
    </row>
    <row r="17" spans="1:8">
      <c r="A17" s="54"/>
      <c r="B17" s="12"/>
      <c r="C17" s="12"/>
      <c r="D17" s="12"/>
      <c r="E17" s="12"/>
      <c r="F17" s="12"/>
      <c r="G17" s="12"/>
      <c r="H17" s="12"/>
    </row>
    <row r="18" spans="1:8">
      <c r="A18" s="106" t="s">
        <v>136</v>
      </c>
      <c r="B18" s="61">
        <v>64459222.310000002</v>
      </c>
      <c r="C18" s="132"/>
      <c r="D18" s="132"/>
      <c r="E18" s="132"/>
      <c r="F18" s="61">
        <v>54894346</v>
      </c>
      <c r="G18" s="132"/>
      <c r="H18" s="132"/>
    </row>
    <row r="19" spans="1:8">
      <c r="A19" s="87"/>
      <c r="B19" s="5"/>
      <c r="C19" s="5"/>
      <c r="D19" s="5"/>
      <c r="E19" s="5"/>
      <c r="F19" s="5"/>
      <c r="G19" s="5"/>
      <c r="H19" s="5"/>
    </row>
    <row r="20" spans="1:8">
      <c r="A20" s="106" t="s">
        <v>137</v>
      </c>
      <c r="B20" s="61">
        <f>B8+B18</f>
        <v>64459222.310000002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54894346</v>
      </c>
      <c r="G20" s="61">
        <f t="shared" si="3"/>
        <v>0</v>
      </c>
      <c r="H20" s="61">
        <f t="shared" si="3"/>
        <v>0</v>
      </c>
    </row>
    <row r="21" spans="1:8">
      <c r="A21" s="54"/>
      <c r="B21" s="54"/>
      <c r="C21" s="54"/>
      <c r="D21" s="54"/>
      <c r="E21" s="54"/>
      <c r="F21" s="54"/>
      <c r="G21" s="54"/>
      <c r="H21" s="54"/>
    </row>
    <row r="22" spans="1:8" ht="17.25">
      <c r="A22" s="106" t="s">
        <v>3285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>
      <c r="A23" s="109" t="s">
        <v>434</v>
      </c>
      <c r="B23" s="60"/>
      <c r="C23" s="60"/>
      <c r="D23" s="60"/>
      <c r="E23" s="60"/>
      <c r="F23" s="60"/>
      <c r="G23" s="60"/>
      <c r="H23" s="60"/>
    </row>
    <row r="24" spans="1:8" s="24" customFormat="1">
      <c r="A24" s="109" t="s">
        <v>435</v>
      </c>
      <c r="B24" s="60"/>
      <c r="C24" s="60"/>
      <c r="D24" s="60"/>
      <c r="E24" s="60"/>
      <c r="F24" s="60"/>
      <c r="G24" s="60"/>
      <c r="H24" s="60"/>
    </row>
    <row r="25" spans="1:8" s="24" customFormat="1">
      <c r="A25" s="109" t="s">
        <v>436</v>
      </c>
      <c r="B25" s="60"/>
      <c r="C25" s="60"/>
      <c r="D25" s="60"/>
      <c r="E25" s="60"/>
      <c r="F25" s="60"/>
      <c r="G25" s="60"/>
      <c r="H25" s="60"/>
    </row>
    <row r="26" spans="1:8">
      <c r="A26" s="76" t="s">
        <v>675</v>
      </c>
      <c r="B26" s="54"/>
      <c r="C26" s="54"/>
      <c r="D26" s="54"/>
      <c r="E26" s="54"/>
      <c r="F26" s="54"/>
      <c r="G26" s="54"/>
      <c r="H26" s="54"/>
    </row>
    <row r="27" spans="1:8" ht="17.25">
      <c r="A27" s="106" t="s">
        <v>3286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>
      <c r="A28" s="109" t="s">
        <v>437</v>
      </c>
      <c r="B28" s="60"/>
      <c r="C28" s="60"/>
      <c r="D28" s="60"/>
      <c r="E28" s="60"/>
      <c r="F28" s="60"/>
      <c r="G28" s="60"/>
      <c r="H28" s="60"/>
    </row>
    <row r="29" spans="1:8" s="24" customFormat="1">
      <c r="A29" s="109" t="s">
        <v>438</v>
      </c>
      <c r="B29" s="60"/>
      <c r="C29" s="60"/>
      <c r="D29" s="60"/>
      <c r="E29" s="60"/>
      <c r="F29" s="60"/>
      <c r="G29" s="60"/>
      <c r="H29" s="60"/>
    </row>
    <row r="30" spans="1:8" s="24" customFormat="1">
      <c r="A30" s="109" t="s">
        <v>439</v>
      </c>
      <c r="B30" s="60"/>
      <c r="C30" s="60"/>
      <c r="D30" s="60"/>
      <c r="E30" s="60"/>
      <c r="F30" s="60"/>
      <c r="G30" s="60"/>
      <c r="H30" s="60"/>
    </row>
    <row r="31" spans="1:8">
      <c r="A31" s="110" t="s">
        <v>675</v>
      </c>
      <c r="B31" s="13"/>
      <c r="C31" s="13"/>
      <c r="D31" s="13"/>
      <c r="E31" s="13"/>
      <c r="F31" s="13"/>
      <c r="G31" s="13"/>
      <c r="H31" s="13"/>
    </row>
    <row r="32" spans="1:8" ht="17.25" customHeight="1">
      <c r="A32" s="90"/>
    </row>
    <row r="33" spans="1:8" ht="12" customHeight="1">
      <c r="A33" s="168" t="s">
        <v>3289</v>
      </c>
      <c r="B33" s="168"/>
      <c r="C33" s="168"/>
      <c r="D33" s="168"/>
      <c r="E33" s="168"/>
      <c r="F33" s="168"/>
      <c r="G33" s="168"/>
      <c r="H33" s="168"/>
    </row>
    <row r="34" spans="1:8" ht="12" customHeight="1">
      <c r="A34" s="168"/>
      <c r="B34" s="168"/>
      <c r="C34" s="168"/>
      <c r="D34" s="168"/>
      <c r="E34" s="168"/>
      <c r="F34" s="168"/>
      <c r="G34" s="168"/>
      <c r="H34" s="168"/>
    </row>
    <row r="35" spans="1:8" ht="12" customHeight="1">
      <c r="A35" s="168"/>
      <c r="B35" s="168"/>
      <c r="C35" s="168"/>
      <c r="D35" s="168"/>
      <c r="E35" s="168"/>
      <c r="F35" s="168"/>
      <c r="G35" s="168"/>
      <c r="H35" s="168"/>
    </row>
    <row r="36" spans="1:8" ht="12" customHeight="1">
      <c r="A36" s="168"/>
      <c r="B36" s="168"/>
      <c r="C36" s="168"/>
      <c r="D36" s="168"/>
      <c r="E36" s="168"/>
      <c r="F36" s="168"/>
      <c r="G36" s="168"/>
      <c r="H36" s="168"/>
    </row>
    <row r="37" spans="1:8" ht="12" customHeight="1">
      <c r="A37" s="168"/>
      <c r="B37" s="168"/>
      <c r="C37" s="168"/>
      <c r="D37" s="168"/>
      <c r="E37" s="168"/>
      <c r="F37" s="168"/>
      <c r="G37" s="168"/>
      <c r="H37" s="168"/>
    </row>
    <row r="38" spans="1:8">
      <c r="A38" s="90"/>
    </row>
    <row r="39" spans="1:8" ht="30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>
      <c r="A40" s="87"/>
      <c r="B40" s="5"/>
      <c r="C40" s="5"/>
      <c r="D40" s="5"/>
      <c r="E40" s="5"/>
      <c r="F40" s="5"/>
    </row>
    <row r="41" spans="1:8">
      <c r="A41" s="106" t="s">
        <v>141</v>
      </c>
      <c r="B41" s="61">
        <f>SUM(B42:OB_CORTO_PLAZO_FIN_01)</f>
        <v>16000000</v>
      </c>
      <c r="C41" s="61">
        <f>SUM(C42:OB_CORTO_PLAZO_FIN_02)</f>
        <v>16</v>
      </c>
      <c r="D41" s="61">
        <f>SUM(D42:OB_CORTO_PLAZO_FIN_03)</f>
        <v>9.7000000000000003E-3</v>
      </c>
      <c r="E41" s="61">
        <f>SUM(E42:OB_CORTO_PLAZO_FIN_04)</f>
        <v>360633.33</v>
      </c>
      <c r="F41" s="61">
        <f>SUM(F42:OB_CORTO_PLAZO_FIN_05)</f>
        <v>0</v>
      </c>
    </row>
    <row r="42" spans="1:8" s="24" customFormat="1">
      <c r="A42" s="109" t="s">
        <v>3343</v>
      </c>
      <c r="B42" s="60">
        <v>10000000</v>
      </c>
      <c r="C42" s="60">
        <v>10</v>
      </c>
      <c r="D42" s="60">
        <v>6.1999999999999998E-3</v>
      </c>
      <c r="E42" s="60">
        <v>360633.33</v>
      </c>
      <c r="F42" s="60">
        <v>0</v>
      </c>
    </row>
    <row r="43" spans="1:8" s="24" customFormat="1">
      <c r="A43" s="109" t="s">
        <v>3343</v>
      </c>
      <c r="B43" s="60">
        <v>6000000</v>
      </c>
      <c r="C43" s="60">
        <v>6</v>
      </c>
      <c r="D43" s="60">
        <v>3.5000000000000001E-3</v>
      </c>
      <c r="E43" s="60">
        <v>0</v>
      </c>
      <c r="F43" s="60">
        <v>0</v>
      </c>
    </row>
    <row r="44" spans="1:8" s="24" customFormat="1">
      <c r="A44" s="109"/>
      <c r="B44" s="60"/>
      <c r="C44" s="60"/>
      <c r="D44" s="60"/>
      <c r="E44" s="60"/>
      <c r="F44" s="60"/>
    </row>
    <row r="45" spans="1:8">
      <c r="A45" s="19" t="s">
        <v>675</v>
      </c>
      <c r="B45" s="6"/>
      <c r="C45" s="6"/>
      <c r="D45" s="6"/>
      <c r="E45" s="6"/>
      <c r="F45" s="6"/>
    </row>
    <row r="47" spans="1:8"/>
  </sheetData>
  <sheetProtection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rintOptions horizontalCentered="1"/>
  <pageMargins left="0" right="0" top="0.78740157480314965" bottom="0" header="0" footer="0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4"/>
  <dimension ref="A1:V19"/>
  <sheetViews>
    <sheetView workbookViewId="0">
      <selection activeCell="U12" sqref="U12:V12"/>
    </sheetView>
  </sheetViews>
  <sheetFormatPr baseColWidth="10" defaultRowHeight="15"/>
  <cols>
    <col min="2" max="14" width="3" customWidth="1"/>
    <col min="15" max="15" width="27.85546875" customWidth="1"/>
  </cols>
  <sheetData>
    <row r="1" spans="1:22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669</v>
      </c>
      <c r="Q1" t="s">
        <v>670</v>
      </c>
      <c r="R1" t="s">
        <v>671</v>
      </c>
      <c r="S1" t="s">
        <v>672</v>
      </c>
      <c r="T1" t="s">
        <v>673</v>
      </c>
      <c r="U1" t="s">
        <v>674</v>
      </c>
      <c r="V1" t="s">
        <v>676</v>
      </c>
    </row>
    <row r="2" spans="1:22">
      <c r="A2" t="str">
        <f t="shared" ref="A2:A17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657</v>
      </c>
      <c r="P2" s="18" t="s">
        <v>546</v>
      </c>
      <c r="Q2" s="18" t="s">
        <v>546</v>
      </c>
    </row>
    <row r="3" spans="1:22">
      <c r="A3" t="str">
        <f t="shared" si="0"/>
        <v>2,1,1,0,0,0,0</v>
      </c>
      <c r="B3">
        <v>2</v>
      </c>
      <c r="C3">
        <v>1</v>
      </c>
      <c r="D3">
        <v>1</v>
      </c>
      <c r="J3" t="s">
        <v>658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659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>
      <c r="A7" t="str">
        <f t="shared" si="0"/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>
      <c r="A8" t="str">
        <f t="shared" si="0"/>
        <v>2,1,1,2,0,0,0</v>
      </c>
      <c r="B8">
        <v>2</v>
      </c>
      <c r="C8">
        <v>1</v>
      </c>
      <c r="D8">
        <v>1</v>
      </c>
      <c r="E8">
        <v>2</v>
      </c>
      <c r="K8" t="s">
        <v>663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>
      <c r="A9" t="str">
        <f t="shared" si="0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>
      <c r="A10" t="str">
        <f t="shared" si="0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>
      <c r="A11" t="str">
        <f t="shared" si="0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>
      <c r="A12" s="3" t="str">
        <f t="shared" si="0"/>
        <v>2,1,2,0,0,0,0</v>
      </c>
      <c r="B12">
        <v>2</v>
      </c>
      <c r="C12">
        <v>1</v>
      </c>
      <c r="D12">
        <v>2</v>
      </c>
      <c r="J12" t="s">
        <v>664</v>
      </c>
      <c r="P12" s="18">
        <f>'Formato 2'!B18</f>
        <v>64459222.310000002</v>
      </c>
      <c r="Q12" s="18"/>
      <c r="R12" s="18"/>
      <c r="S12" s="18"/>
      <c r="T12" s="18">
        <f>'Formato 2'!F18</f>
        <v>54894346</v>
      </c>
      <c r="U12" s="18"/>
      <c r="V12" s="18"/>
    </row>
    <row r="13" spans="1:22">
      <c r="A13" s="3" t="str">
        <f t="shared" si="0"/>
        <v>2,1,3,0,0,0,0</v>
      </c>
      <c r="B13">
        <v>2</v>
      </c>
      <c r="C13">
        <v>1</v>
      </c>
      <c r="D13">
        <v>3</v>
      </c>
      <c r="J13" t="s">
        <v>665</v>
      </c>
      <c r="P13" s="18">
        <f>'Formato 2'!B20</f>
        <v>64459222.310000002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54894346</v>
      </c>
      <c r="U13" s="18">
        <f>'Formato 2'!G20</f>
        <v>0</v>
      </c>
      <c r="V13" s="18">
        <f>'Formato 2'!H20</f>
        <v>0</v>
      </c>
    </row>
    <row r="14" spans="1:22">
      <c r="A14" s="3" t="str">
        <f t="shared" si="0"/>
        <v>2,1,4,0,0,0,0</v>
      </c>
      <c r="B14">
        <v>2</v>
      </c>
      <c r="C14">
        <v>1</v>
      </c>
      <c r="D14">
        <v>4</v>
      </c>
      <c r="J14" t="s">
        <v>666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>
      <c r="A15" s="3" t="str">
        <f t="shared" si="0"/>
        <v>2,1,5,0,0,0,0</v>
      </c>
      <c r="B15">
        <v>2</v>
      </c>
      <c r="C15">
        <v>1</v>
      </c>
      <c r="D15">
        <v>5</v>
      </c>
      <c r="J15" t="s">
        <v>667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>
      <c r="A16" s="3" t="str">
        <f t="shared" si="0"/>
        <v>2,2,0,0,0,0,0</v>
      </c>
      <c r="B16">
        <v>2</v>
      </c>
      <c r="C16">
        <v>2</v>
      </c>
      <c r="I16" t="s">
        <v>668</v>
      </c>
      <c r="P16" t="s">
        <v>677</v>
      </c>
      <c r="Q16" t="s">
        <v>678</v>
      </c>
      <c r="R16" t="s">
        <v>680</v>
      </c>
      <c r="S16" t="s">
        <v>679</v>
      </c>
      <c r="T16" t="s">
        <v>681</v>
      </c>
    </row>
    <row r="17" spans="1:20">
      <c r="A17" s="3" t="str">
        <f t="shared" si="0"/>
        <v>2,2,1,0,0,0,0</v>
      </c>
      <c r="B17">
        <v>2</v>
      </c>
      <c r="C17">
        <v>2</v>
      </c>
      <c r="D17">
        <v>1</v>
      </c>
      <c r="J17" t="s">
        <v>668</v>
      </c>
      <c r="P17">
        <f>OB_CORTO_PLAZO_T1</f>
        <v>16000000</v>
      </c>
      <c r="Q17">
        <f>OB_CORTO_PLAZO_T2</f>
        <v>16</v>
      </c>
      <c r="R17">
        <f>OB_CORTO_PLAZO_T3</f>
        <v>9.7000000000000003E-3</v>
      </c>
      <c r="S17">
        <f>OB_CORTO_PLAZO_T4</f>
        <v>360633.33</v>
      </c>
      <c r="T17">
        <f>OB_CORTO_PLAZO_T5</f>
        <v>0</v>
      </c>
    </row>
    <row r="18" spans="1:20">
      <c r="A18" s="3"/>
    </row>
    <row r="19" spans="1:20">
      <c r="A19" s="3"/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31"/>
  <dimension ref="A1:L21"/>
  <sheetViews>
    <sheetView showGridLines="0" zoomScale="90" zoomScaleNormal="90" workbookViewId="0">
      <selection activeCell="B10" sqref="B10"/>
    </sheetView>
  </sheetViews>
  <sheetFormatPr baseColWidth="10" defaultColWidth="0" defaultRowHeight="15" zeroHeight="1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>
      <c r="A1" s="167" t="s">
        <v>532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11"/>
    </row>
    <row r="2" spans="1:12">
      <c r="A2" s="155" t="str">
        <f>ENTE_PUBLICO_A</f>
        <v>MUNICIPIO DE ACAMBARO GTO, Gobierno del Estado de Guanajuato (a)</v>
      </c>
      <c r="B2" s="156"/>
      <c r="C2" s="156"/>
      <c r="D2" s="156"/>
      <c r="E2" s="156"/>
      <c r="F2" s="156"/>
      <c r="G2" s="156"/>
      <c r="H2" s="156"/>
      <c r="I2" s="156"/>
      <c r="J2" s="156"/>
      <c r="K2" s="157"/>
    </row>
    <row r="3" spans="1:12">
      <c r="A3" s="158" t="s">
        <v>146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>
      <c r="A4" s="161" t="str">
        <f>TRIMESTRE</f>
        <v>Del 1 de enero al 31 de diciembre de 2020 (b)</v>
      </c>
      <c r="B4" s="162"/>
      <c r="C4" s="162"/>
      <c r="D4" s="162"/>
      <c r="E4" s="162"/>
      <c r="F4" s="162"/>
      <c r="G4" s="162"/>
      <c r="H4" s="162"/>
      <c r="I4" s="162"/>
      <c r="J4" s="162"/>
      <c r="K4" s="163"/>
    </row>
    <row r="5" spans="1:12">
      <c r="A5" s="158" t="s">
        <v>118</v>
      </c>
      <c r="B5" s="159"/>
      <c r="C5" s="159"/>
      <c r="D5" s="159"/>
      <c r="E5" s="159"/>
      <c r="F5" s="159"/>
      <c r="G5" s="159"/>
      <c r="H5" s="159"/>
      <c r="I5" s="159"/>
      <c r="J5" s="159"/>
      <c r="K5" s="160"/>
    </row>
    <row r="6" spans="1:12" ht="7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2020 (k)</v>
      </c>
      <c r="J6" s="131" t="str">
        <f>MONTO2</f>
        <v>Monto pagado de la inversión actualizado al 31 de diciembre de 2020 (l)</v>
      </c>
      <c r="K6" s="131" t="str">
        <f>SALDO_PENDIENTE</f>
        <v>Saldo pendiente por pagar de la inversión al 31 de diciembre de 2020 (m = g – l)</v>
      </c>
    </row>
    <row r="7" spans="1:12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>
      <c r="A9" s="114" t="s">
        <v>156</v>
      </c>
      <c r="B9" s="112"/>
      <c r="C9" s="112"/>
      <c r="D9" s="112"/>
      <c r="E9" s="60"/>
      <c r="F9" s="60"/>
      <c r="G9" s="60"/>
      <c r="H9" s="60"/>
      <c r="I9" s="60"/>
      <c r="J9" s="60"/>
      <c r="K9" s="60"/>
    </row>
    <row r="10" spans="1:12" s="24" customFormat="1" ht="21">
      <c r="A10" s="114" t="s">
        <v>157</v>
      </c>
      <c r="B10" s="149" t="s">
        <v>3344</v>
      </c>
      <c r="C10" s="112"/>
      <c r="D10" s="112"/>
      <c r="E10" s="60"/>
      <c r="F10" s="60"/>
      <c r="G10" s="60"/>
      <c r="H10" s="60"/>
      <c r="I10" s="60"/>
      <c r="J10" s="60"/>
      <c r="K10" s="60"/>
    </row>
    <row r="11" spans="1:12" s="24" customFormat="1">
      <c r="A11" s="114" t="s">
        <v>158</v>
      </c>
      <c r="B11" s="112"/>
      <c r="C11" s="112"/>
      <c r="D11" s="112"/>
      <c r="E11" s="60"/>
      <c r="F11" s="60"/>
      <c r="G11" s="60"/>
      <c r="H11" s="60"/>
      <c r="I11" s="60"/>
      <c r="J11" s="60"/>
      <c r="K11" s="60"/>
    </row>
    <row r="12" spans="1:12" s="24" customFormat="1">
      <c r="A12" s="114" t="s">
        <v>159</v>
      </c>
      <c r="B12" s="112"/>
      <c r="C12" s="112"/>
      <c r="D12" s="112"/>
      <c r="E12" s="60"/>
      <c r="F12" s="60"/>
      <c r="G12" s="60"/>
      <c r="H12" s="60"/>
      <c r="I12" s="60"/>
      <c r="J12" s="60"/>
      <c r="K12" s="60"/>
    </row>
    <row r="13" spans="1:12">
      <c r="A13" s="115" t="s">
        <v>675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>
      <c r="A15" s="114" t="s">
        <v>161</v>
      </c>
      <c r="B15" s="112"/>
      <c r="C15" s="112"/>
      <c r="D15" s="112"/>
      <c r="E15" s="60"/>
      <c r="F15" s="60"/>
      <c r="G15" s="60"/>
      <c r="H15" s="60"/>
      <c r="I15" s="60"/>
      <c r="J15" s="60"/>
      <c r="K15" s="60"/>
    </row>
    <row r="16" spans="1:12" s="24" customFormat="1">
      <c r="A16" s="114" t="s">
        <v>162</v>
      </c>
      <c r="B16" s="112"/>
      <c r="C16" s="112"/>
      <c r="D16" s="112"/>
      <c r="E16" s="60"/>
      <c r="F16" s="60"/>
      <c r="G16" s="60"/>
      <c r="H16" s="60"/>
      <c r="I16" s="60"/>
      <c r="J16" s="60"/>
      <c r="K16" s="60"/>
    </row>
    <row r="17" spans="1:11" s="24" customFormat="1">
      <c r="A17" s="114" t="s">
        <v>163</v>
      </c>
      <c r="B17" s="112"/>
      <c r="C17" s="112"/>
      <c r="D17" s="112"/>
      <c r="E17" s="60"/>
      <c r="F17" s="60"/>
      <c r="G17" s="60"/>
      <c r="H17" s="60"/>
      <c r="I17" s="60"/>
      <c r="J17" s="60"/>
      <c r="K17" s="60"/>
    </row>
    <row r="18" spans="1:11" s="24" customFormat="1">
      <c r="A18" s="114" t="s">
        <v>164</v>
      </c>
      <c r="B18" s="112"/>
      <c r="C18" s="112"/>
      <c r="D18" s="112"/>
      <c r="E18" s="60"/>
      <c r="F18" s="60"/>
      <c r="G18" s="60"/>
      <c r="H18" s="60"/>
      <c r="I18" s="60"/>
      <c r="J18" s="60"/>
      <c r="K18" s="60"/>
    </row>
    <row r="19" spans="1:11">
      <c r="A19" s="115" t="s">
        <v>675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15:D18 C9:D12 B9 B11:B12">
      <formula1>36526</formula1>
    </dataValidation>
  </dataValidations>
  <printOptions horizontalCentered="1"/>
  <pageMargins left="0" right="0" top="0.78740157480314965" bottom="0" header="0" footer="0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5"/>
  <dimension ref="A1:Y5"/>
  <sheetViews>
    <sheetView workbookViewId="0">
      <selection activeCell="O12" sqref="O12"/>
    </sheetView>
  </sheetViews>
  <sheetFormatPr baseColWidth="10" defaultRowHeight="1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>
      <c r="A1" t="s">
        <v>535</v>
      </c>
      <c r="B1" t="s">
        <v>536</v>
      </c>
      <c r="C1" t="s">
        <v>537</v>
      </c>
      <c r="D1" t="s">
        <v>538</v>
      </c>
      <c r="E1" t="s">
        <v>539</v>
      </c>
      <c r="F1" t="s">
        <v>540</v>
      </c>
      <c r="G1" t="s">
        <v>541</v>
      </c>
      <c r="H1" t="s">
        <v>542</v>
      </c>
      <c r="I1" t="s">
        <v>543</v>
      </c>
      <c r="P1" t="s">
        <v>686</v>
      </c>
      <c r="Q1" t="s">
        <v>687</v>
      </c>
      <c r="R1" t="s">
        <v>688</v>
      </c>
      <c r="S1" t="s">
        <v>689</v>
      </c>
      <c r="T1" t="s">
        <v>678</v>
      </c>
      <c r="U1" t="s">
        <v>690</v>
      </c>
      <c r="V1" t="s">
        <v>691</v>
      </c>
      <c r="W1" t="s">
        <v>692</v>
      </c>
      <c r="X1" t="s">
        <v>693</v>
      </c>
      <c r="Y1" t="s">
        <v>694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682</v>
      </c>
      <c r="P2" s="18" t="s">
        <v>546</v>
      </c>
      <c r="Q2" s="18" t="s">
        <v>546</v>
      </c>
    </row>
    <row r="3" spans="1: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>
      <c r="A5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3,1,3,0,0,0,0</v>
      </c>
      <c r="B5">
        <v>3</v>
      </c>
      <c r="C5">
        <v>1</v>
      </c>
      <c r="D5">
        <v>3</v>
      </c>
      <c r="J5" t="s">
        <v>685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AdminTess2019</cp:lastModifiedBy>
  <cp:lastPrinted>2021-02-26T20:41:47Z</cp:lastPrinted>
  <dcterms:created xsi:type="dcterms:W3CDTF">2017-01-19T17:59:06Z</dcterms:created>
  <dcterms:modified xsi:type="dcterms:W3CDTF">2021-02-26T20:42:50Z</dcterms:modified>
</cp:coreProperties>
</file>